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_内田大信\"/>
    </mc:Choice>
  </mc:AlternateContent>
  <bookViews>
    <workbookView xWindow="8145" yWindow="900" windowWidth="11310" windowHeight="5220"/>
  </bookViews>
  <sheets>
    <sheet name="29年6月末現在" sheetId="22" r:id="rId1"/>
    <sheet name="29年度その他経費明細" sheetId="2" r:id="rId2"/>
    <sheet name="28年実績" sheetId="21" r:id="rId3"/>
    <sheet name="27年実績" sheetId="20" r:id="rId4"/>
    <sheet name="26年実績" sheetId="19" r:id="rId5"/>
    <sheet name="25年実績" sheetId="17" r:id="rId6"/>
    <sheet name="24年実績" sheetId="15" r:id="rId7"/>
    <sheet name="23年実績" sheetId="16" r:id="rId8"/>
    <sheet name="22年度実績" sheetId="14" r:id="rId9"/>
    <sheet name="平成21年度実績" sheetId="13" r:id="rId10"/>
    <sheet name="平成20年度実績" sheetId="12" r:id="rId11"/>
    <sheet name="Sheet3" sheetId="3" r:id="rId12"/>
  </sheets>
  <definedNames>
    <definedName name="_xlnm.Print_Area" localSheetId="8">'22年度実績'!$A$1:$P$60</definedName>
    <definedName name="_xlnm.Print_Area" localSheetId="7">'23年実績'!$A$1:$P$60</definedName>
    <definedName name="_xlnm.Print_Area" localSheetId="6">'24年実績'!$A$1:$P$66</definedName>
    <definedName name="_xlnm.Print_Area" localSheetId="5">'25年実績'!$A$1:$P$66</definedName>
    <definedName name="_xlnm.Print_Area" localSheetId="4">'26年実績'!$A$1:$P$65</definedName>
    <definedName name="_xlnm.Print_Area" localSheetId="3">'27年実績'!$A$1:$P$71</definedName>
    <definedName name="_xlnm.Print_Area" localSheetId="2">'28年実績'!$A$1:$P$71</definedName>
    <definedName name="_xlnm.Print_Area" localSheetId="0">'29年6月末現在'!$A$1:$O$76</definedName>
    <definedName name="_xlnm.Print_Area" localSheetId="1">'29年度その他経費明細'!$A$1:$E$150</definedName>
  </definedNames>
  <calcPr calcId="152511"/>
</workbook>
</file>

<file path=xl/calcChain.xml><?xml version="1.0" encoding="utf-8"?>
<calcChain xmlns="http://schemas.openxmlformats.org/spreadsheetml/2006/main">
  <c r="E66" i="22" l="1"/>
  <c r="H5" i="2"/>
  <c r="I78" i="2"/>
  <c r="H6" i="2" s="1"/>
  <c r="G5" i="2" l="1"/>
  <c r="E149" i="2"/>
  <c r="E148" i="2"/>
  <c r="H78" i="2" l="1"/>
  <c r="B65" i="22" s="1"/>
  <c r="G78" i="2"/>
  <c r="E6" i="2" s="1"/>
  <c r="G6" i="2" l="1"/>
  <c r="C65" i="22" s="1"/>
  <c r="E65" i="22" s="1"/>
  <c r="O10" i="22"/>
  <c r="O9" i="22"/>
  <c r="K65" i="22" l="1"/>
  <c r="N59" i="22"/>
  <c r="M59" i="22"/>
  <c r="L59" i="22"/>
  <c r="K59" i="22"/>
  <c r="J59" i="22"/>
  <c r="I59" i="22"/>
  <c r="H59" i="22"/>
  <c r="G59" i="22"/>
  <c r="F59" i="22"/>
  <c r="E59" i="22"/>
  <c r="D59" i="22"/>
  <c r="C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59" i="22" s="1"/>
  <c r="O38" i="22"/>
  <c r="O37" i="22"/>
  <c r="O36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O26" i="22"/>
  <c r="O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O23" i="22"/>
  <c r="O22" i="22"/>
  <c r="O21" i="22"/>
  <c r="O20" i="22"/>
  <c r="O19" i="22"/>
  <c r="O18" i="22"/>
  <c r="O17" i="22"/>
  <c r="O16" i="22"/>
  <c r="O15" i="22"/>
  <c r="O14" i="22"/>
  <c r="O13" i="22"/>
  <c r="N12" i="22"/>
  <c r="M12" i="22"/>
  <c r="M28" i="22" s="1"/>
  <c r="L12" i="22"/>
  <c r="K12" i="22"/>
  <c r="J12" i="22"/>
  <c r="I12" i="22"/>
  <c r="I28" i="22" s="1"/>
  <c r="H12" i="22"/>
  <c r="G12" i="22"/>
  <c r="F12" i="22"/>
  <c r="E12" i="22"/>
  <c r="D12" i="22"/>
  <c r="C12" i="22"/>
  <c r="O11" i="22"/>
  <c r="O8" i="22"/>
  <c r="O7" i="22"/>
  <c r="O6" i="22"/>
  <c r="O5" i="22"/>
  <c r="E28" i="22" l="1"/>
  <c r="F28" i="22"/>
  <c r="J28" i="22"/>
  <c r="N28" i="22"/>
  <c r="O24" i="22"/>
  <c r="C28" i="22"/>
  <c r="G28" i="22"/>
  <c r="K28" i="22"/>
  <c r="H28" i="22"/>
  <c r="L28" i="22"/>
  <c r="O57" i="22"/>
  <c r="O58" i="22"/>
  <c r="O56" i="22"/>
  <c r="O27" i="22"/>
  <c r="D28" i="22"/>
  <c r="C29" i="22"/>
  <c r="O12" i="22"/>
  <c r="O28" i="22" l="1"/>
  <c r="K67" i="22" s="1"/>
  <c r="D29" i="22"/>
  <c r="E29" i="22" s="1"/>
  <c r="F29" i="22" s="1"/>
  <c r="G29" i="22" s="1"/>
  <c r="H29" i="22" s="1"/>
  <c r="I29" i="22" s="1"/>
  <c r="J29" i="22" s="1"/>
  <c r="K29" i="22" s="1"/>
  <c r="L29" i="22" s="1"/>
  <c r="M29" i="22" s="1"/>
  <c r="N29" i="22" s="1"/>
  <c r="B64" i="22"/>
  <c r="E146" i="2"/>
  <c r="E145" i="2" s="1"/>
  <c r="E10" i="2"/>
  <c r="E9" i="2" s="1"/>
  <c r="E21" i="2"/>
  <c r="E20" i="2" s="1"/>
  <c r="B76" i="22" l="1"/>
  <c r="B68" i="21" l="1"/>
  <c r="C68" i="21"/>
  <c r="D66" i="21"/>
  <c r="D65" i="21"/>
  <c r="D64" i="21"/>
  <c r="D63" i="21"/>
  <c r="D62" i="21"/>
  <c r="D61" i="21"/>
  <c r="D60" i="21"/>
  <c r="D59" i="21"/>
  <c r="D58" i="21"/>
  <c r="D57" i="21"/>
  <c r="D56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O50" i="21" s="1"/>
  <c r="N49" i="21"/>
  <c r="M49" i="21"/>
  <c r="L49" i="21"/>
  <c r="K49" i="21"/>
  <c r="J49" i="21"/>
  <c r="I49" i="21"/>
  <c r="H49" i="21"/>
  <c r="G49" i="21"/>
  <c r="F49" i="21"/>
  <c r="E49" i="21"/>
  <c r="D49" i="21"/>
  <c r="C49" i="21"/>
  <c r="O49" i="21" s="1"/>
  <c r="N48" i="21"/>
  <c r="M48" i="21"/>
  <c r="L48" i="21"/>
  <c r="K48" i="21"/>
  <c r="J48" i="21"/>
  <c r="I48" i="21"/>
  <c r="H48" i="21"/>
  <c r="G48" i="21"/>
  <c r="F48" i="21"/>
  <c r="E48" i="21"/>
  <c r="D48" i="21"/>
  <c r="C48" i="21"/>
  <c r="O48" i="21" s="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51" i="21" s="1"/>
  <c r="O30" i="21"/>
  <c r="O29" i="21"/>
  <c r="O28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O19" i="21" s="1"/>
  <c r="O18" i="21"/>
  <c r="O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O16" i="21" s="1"/>
  <c r="O15" i="21"/>
  <c r="O14" i="21"/>
  <c r="O13" i="21"/>
  <c r="O12" i="21"/>
  <c r="O11" i="21"/>
  <c r="O10" i="21"/>
  <c r="O9" i="21"/>
  <c r="N8" i="21"/>
  <c r="M8" i="21"/>
  <c r="M20" i="21" s="1"/>
  <c r="L8" i="21"/>
  <c r="L20" i="21" s="1"/>
  <c r="K8" i="21"/>
  <c r="K20" i="21" s="1"/>
  <c r="J8" i="21"/>
  <c r="J20" i="21" s="1"/>
  <c r="I8" i="21"/>
  <c r="I20" i="21" s="1"/>
  <c r="H8" i="21"/>
  <c r="H20" i="21" s="1"/>
  <c r="G8" i="21"/>
  <c r="G20" i="21" s="1"/>
  <c r="F8" i="21"/>
  <c r="F20" i="21" s="1"/>
  <c r="E8" i="21"/>
  <c r="E20" i="21" s="1"/>
  <c r="D8" i="21"/>
  <c r="D20" i="21" s="1"/>
  <c r="C8" i="21"/>
  <c r="C20" i="21" s="1"/>
  <c r="O7" i="21"/>
  <c r="O6" i="21"/>
  <c r="O5" i="21"/>
  <c r="C21" i="21" l="1"/>
  <c r="D21" i="21" s="1"/>
  <c r="E21" i="21" s="1"/>
  <c r="F21" i="21" s="1"/>
  <c r="G21" i="21" s="1"/>
  <c r="H21" i="21" s="1"/>
  <c r="I21" i="21" s="1"/>
  <c r="J21" i="21" s="1"/>
  <c r="K21" i="21" s="1"/>
  <c r="L21" i="21" s="1"/>
  <c r="M21" i="21" s="1"/>
  <c r="N21" i="21" s="1"/>
  <c r="O20" i="21"/>
  <c r="J59" i="21" s="1"/>
  <c r="D67" i="21"/>
  <c r="D68" i="21" s="1"/>
  <c r="J61" i="21" s="1"/>
  <c r="O8" i="21"/>
  <c r="E77" i="2"/>
  <c r="J63" i="21" l="1"/>
  <c r="E70" i="2" l="1"/>
  <c r="E36" i="13"/>
  <c r="F36" i="13"/>
  <c r="E37" i="13"/>
  <c r="F37" i="13"/>
  <c r="C68" i="20"/>
  <c r="B68" i="20"/>
  <c r="D67" i="20"/>
  <c r="D66" i="20"/>
  <c r="D65" i="20"/>
  <c r="D64" i="20"/>
  <c r="D63" i="20"/>
  <c r="D62" i="20"/>
  <c r="D61" i="20"/>
  <c r="D60" i="20"/>
  <c r="D59" i="20"/>
  <c r="D58" i="20"/>
  <c r="J57" i="20"/>
  <c r="D57" i="20"/>
  <c r="D68" i="20"/>
  <c r="J61" i="20" s="1"/>
  <c r="D56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N50" i="20"/>
  <c r="M50" i="20"/>
  <c r="L50" i="20"/>
  <c r="K50" i="20"/>
  <c r="J50" i="20"/>
  <c r="I50" i="20"/>
  <c r="H50" i="20"/>
  <c r="G50" i="20"/>
  <c r="F50" i="20"/>
  <c r="E50" i="20"/>
  <c r="O50" i="20" s="1"/>
  <c r="D50" i="20"/>
  <c r="C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O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O48" i="20" s="1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51" i="20"/>
  <c r="O30" i="20"/>
  <c r="O29" i="20"/>
  <c r="O28" i="20"/>
  <c r="N19" i="20"/>
  <c r="M19" i="20"/>
  <c r="L19" i="20"/>
  <c r="K19" i="20"/>
  <c r="J19" i="20"/>
  <c r="I19" i="20"/>
  <c r="I20" i="20" s="1"/>
  <c r="H19" i="20"/>
  <c r="G19" i="20"/>
  <c r="F19" i="20"/>
  <c r="F20" i="20" s="1"/>
  <c r="E19" i="20"/>
  <c r="O19" i="20" s="1"/>
  <c r="D19" i="20"/>
  <c r="C19" i="20"/>
  <c r="O18" i="20"/>
  <c r="O17" i="20"/>
  <c r="N16" i="20"/>
  <c r="M16" i="20"/>
  <c r="L16" i="20"/>
  <c r="L20" i="20" s="1"/>
  <c r="K16" i="20"/>
  <c r="J16" i="20"/>
  <c r="I16" i="20"/>
  <c r="H16" i="20"/>
  <c r="H20" i="20" s="1"/>
  <c r="G16" i="20"/>
  <c r="F16" i="20"/>
  <c r="E16" i="20"/>
  <c r="D16" i="20"/>
  <c r="C16" i="20"/>
  <c r="O15" i="20"/>
  <c r="O14" i="20"/>
  <c r="O13" i="20"/>
  <c r="O12" i="20"/>
  <c r="O11" i="20"/>
  <c r="O10" i="20"/>
  <c r="O9" i="20"/>
  <c r="N8" i="20"/>
  <c r="N20" i="20"/>
  <c r="M8" i="20"/>
  <c r="M20" i="20" s="1"/>
  <c r="L8" i="20"/>
  <c r="K8" i="20"/>
  <c r="J8" i="20"/>
  <c r="J20" i="20" s="1"/>
  <c r="I8" i="20"/>
  <c r="H8" i="20"/>
  <c r="G8" i="20"/>
  <c r="G20" i="20"/>
  <c r="F8" i="20"/>
  <c r="E8" i="20"/>
  <c r="D8" i="20"/>
  <c r="C8" i="20"/>
  <c r="C20" i="20"/>
  <c r="O7" i="20"/>
  <c r="O6" i="20"/>
  <c r="O5" i="20"/>
  <c r="O5" i="12"/>
  <c r="O6" i="12"/>
  <c r="C7" i="12"/>
  <c r="D7" i="12"/>
  <c r="E7" i="12"/>
  <c r="E18" i="12" s="1"/>
  <c r="F7" i="12"/>
  <c r="F18" i="12"/>
  <c r="G7" i="12"/>
  <c r="H7" i="12"/>
  <c r="I7" i="12"/>
  <c r="J7" i="12"/>
  <c r="J18" i="12" s="1"/>
  <c r="K7" i="12"/>
  <c r="L7" i="12"/>
  <c r="M7" i="12"/>
  <c r="M18" i="12" s="1"/>
  <c r="N7" i="12"/>
  <c r="O8" i="12"/>
  <c r="O9" i="12"/>
  <c r="O10" i="12"/>
  <c r="O11" i="12"/>
  <c r="O12" i="12"/>
  <c r="O13" i="12"/>
  <c r="C14" i="12"/>
  <c r="D14" i="12"/>
  <c r="E14" i="12"/>
  <c r="F14" i="12"/>
  <c r="G14" i="12"/>
  <c r="H14" i="12"/>
  <c r="H18" i="12" s="1"/>
  <c r="I14" i="12"/>
  <c r="J14" i="12"/>
  <c r="K14" i="12"/>
  <c r="K18" i="12" s="1"/>
  <c r="L14" i="12"/>
  <c r="M14" i="12"/>
  <c r="N14" i="12"/>
  <c r="N18" i="12" s="1"/>
  <c r="O15" i="12"/>
  <c r="O16" i="12"/>
  <c r="C17" i="12"/>
  <c r="D17" i="12"/>
  <c r="E17" i="12"/>
  <c r="F17" i="12"/>
  <c r="G17" i="12"/>
  <c r="H17" i="12"/>
  <c r="I17" i="12"/>
  <c r="J17" i="12"/>
  <c r="K17" i="12"/>
  <c r="L17" i="12"/>
  <c r="L18" i="12" s="1"/>
  <c r="N17" i="12"/>
  <c r="O24" i="12"/>
  <c r="O25" i="12"/>
  <c r="O26" i="12"/>
  <c r="O27" i="12"/>
  <c r="E28" i="12"/>
  <c r="O29" i="12"/>
  <c r="C30" i="12"/>
  <c r="D30" i="12"/>
  <c r="F30" i="12"/>
  <c r="G30" i="12"/>
  <c r="H30" i="12"/>
  <c r="I30" i="12"/>
  <c r="J30" i="12"/>
  <c r="K30" i="12"/>
  <c r="L30" i="12"/>
  <c r="M30" i="12"/>
  <c r="N30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C44" i="12"/>
  <c r="O5" i="13"/>
  <c r="O6" i="13"/>
  <c r="C7" i="13"/>
  <c r="C18" i="13"/>
  <c r="C19" i="13"/>
  <c r="D7" i="13"/>
  <c r="E7" i="13"/>
  <c r="E18" i="13" s="1"/>
  <c r="F7" i="13"/>
  <c r="G7" i="13"/>
  <c r="H7" i="13"/>
  <c r="I7" i="13"/>
  <c r="I18" i="13" s="1"/>
  <c r="J7" i="13"/>
  <c r="K7" i="13"/>
  <c r="K18" i="13"/>
  <c r="L7" i="13"/>
  <c r="M7" i="13"/>
  <c r="N7" i="13"/>
  <c r="O8" i="13"/>
  <c r="O9" i="13"/>
  <c r="O10" i="13"/>
  <c r="O11" i="13"/>
  <c r="O12" i="13"/>
  <c r="O13" i="13"/>
  <c r="C14" i="13"/>
  <c r="D14" i="13"/>
  <c r="E14" i="13"/>
  <c r="F14" i="13"/>
  <c r="G14" i="13"/>
  <c r="H14" i="13"/>
  <c r="H18" i="13" s="1"/>
  <c r="I14" i="13"/>
  <c r="J14" i="13"/>
  <c r="K14" i="13"/>
  <c r="L14" i="13"/>
  <c r="L18" i="13" s="1"/>
  <c r="M14" i="13"/>
  <c r="N14" i="13"/>
  <c r="O15" i="13"/>
  <c r="O16" i="13"/>
  <c r="C17" i="13"/>
  <c r="D17" i="13"/>
  <c r="E17" i="13"/>
  <c r="F17" i="13"/>
  <c r="G17" i="13"/>
  <c r="H17" i="13"/>
  <c r="I17" i="13"/>
  <c r="J17" i="13"/>
  <c r="J18" i="13" s="1"/>
  <c r="K17" i="13"/>
  <c r="L17" i="13"/>
  <c r="M17" i="13"/>
  <c r="M18" i="13"/>
  <c r="N17" i="13"/>
  <c r="O26" i="13"/>
  <c r="O27" i="13"/>
  <c r="O28" i="13"/>
  <c r="O29" i="13"/>
  <c r="O30" i="13"/>
  <c r="O31" i="13"/>
  <c r="O32" i="13"/>
  <c r="O33" i="13"/>
  <c r="O34" i="13"/>
  <c r="O35" i="13"/>
  <c r="C36" i="13"/>
  <c r="D36" i="13"/>
  <c r="G36" i="13"/>
  <c r="H36" i="13"/>
  <c r="O36" i="13" s="1"/>
  <c r="I36" i="13"/>
  <c r="J36" i="13"/>
  <c r="K36" i="13"/>
  <c r="L36" i="13"/>
  <c r="M36" i="13"/>
  <c r="N36" i="13"/>
  <c r="C37" i="13"/>
  <c r="D37" i="13"/>
  <c r="G37" i="13"/>
  <c r="H37" i="13"/>
  <c r="I37" i="13"/>
  <c r="J37" i="13"/>
  <c r="K37" i="13"/>
  <c r="L37" i="13"/>
  <c r="M37" i="13"/>
  <c r="N37" i="13"/>
  <c r="D42" i="13"/>
  <c r="D43" i="13"/>
  <c r="J43" i="13"/>
  <c r="D44" i="13"/>
  <c r="D45" i="13"/>
  <c r="D46" i="13"/>
  <c r="D47" i="13"/>
  <c r="D48" i="13"/>
  <c r="D49" i="13"/>
  <c r="D50" i="13"/>
  <c r="D51" i="13"/>
  <c r="D52" i="13"/>
  <c r="D53" i="13"/>
  <c r="B54" i="13"/>
  <c r="C54" i="13"/>
  <c r="O5" i="14"/>
  <c r="O6" i="14"/>
  <c r="O7" i="14"/>
  <c r="C8" i="14"/>
  <c r="D8" i="14"/>
  <c r="E8" i="14"/>
  <c r="F8" i="14"/>
  <c r="G8" i="14"/>
  <c r="G19" i="14" s="1"/>
  <c r="H8" i="14"/>
  <c r="I8" i="14"/>
  <c r="J8" i="14"/>
  <c r="K8" i="14"/>
  <c r="L8" i="14"/>
  <c r="L19" i="14"/>
  <c r="M8" i="14"/>
  <c r="N8" i="14"/>
  <c r="O9" i="14"/>
  <c r="O10" i="14"/>
  <c r="O11" i="14"/>
  <c r="O12" i="14"/>
  <c r="O13" i="14"/>
  <c r="O14" i="14"/>
  <c r="C15" i="14"/>
  <c r="D15" i="14"/>
  <c r="E15" i="14"/>
  <c r="F15" i="14"/>
  <c r="F19" i="14" s="1"/>
  <c r="G15" i="14"/>
  <c r="H15" i="14"/>
  <c r="I15" i="14"/>
  <c r="I19" i="14" s="1"/>
  <c r="J15" i="14"/>
  <c r="K15" i="14"/>
  <c r="L15" i="14"/>
  <c r="M15" i="14"/>
  <c r="N15" i="14"/>
  <c r="N19" i="14" s="1"/>
  <c r="O16" i="14"/>
  <c r="O17" i="14"/>
  <c r="C18" i="14"/>
  <c r="D18" i="14"/>
  <c r="E18" i="14"/>
  <c r="F18" i="14"/>
  <c r="G18" i="14"/>
  <c r="H18" i="14"/>
  <c r="H19" i="14" s="1"/>
  <c r="I18" i="14"/>
  <c r="J18" i="14"/>
  <c r="K18" i="14"/>
  <c r="K19" i="14" s="1"/>
  <c r="L18" i="14"/>
  <c r="M18" i="14"/>
  <c r="M19" i="14"/>
  <c r="N18" i="14"/>
  <c r="O27" i="14"/>
  <c r="O28" i="14"/>
  <c r="O29" i="14"/>
  <c r="O30" i="14"/>
  <c r="O31" i="14"/>
  <c r="O32" i="14"/>
  <c r="O33" i="14"/>
  <c r="O34" i="14"/>
  <c r="O35" i="14"/>
  <c r="O36" i="14"/>
  <c r="C37" i="14"/>
  <c r="O37" i="14" s="1"/>
  <c r="D37" i="14"/>
  <c r="E37" i="14"/>
  <c r="F37" i="14"/>
  <c r="G37" i="14"/>
  <c r="H37" i="14"/>
  <c r="I37" i="14"/>
  <c r="J37" i="14"/>
  <c r="K37" i="14"/>
  <c r="L37" i="14"/>
  <c r="M37" i="14"/>
  <c r="N37" i="14"/>
  <c r="C38" i="14"/>
  <c r="D38" i="14"/>
  <c r="E38" i="14"/>
  <c r="O38" i="14" s="1"/>
  <c r="F38" i="14"/>
  <c r="G38" i="14"/>
  <c r="H38" i="14"/>
  <c r="I38" i="14"/>
  <c r="J38" i="14"/>
  <c r="K38" i="14"/>
  <c r="L38" i="14"/>
  <c r="M38" i="14"/>
  <c r="N38" i="14"/>
  <c r="D43" i="14"/>
  <c r="D44" i="14"/>
  <c r="J44" i="14"/>
  <c r="D45" i="14"/>
  <c r="D46" i="14"/>
  <c r="D47" i="14"/>
  <c r="D48" i="14"/>
  <c r="D49" i="14"/>
  <c r="D50" i="14"/>
  <c r="D51" i="14"/>
  <c r="D52" i="14"/>
  <c r="D53" i="14"/>
  <c r="D54" i="14"/>
  <c r="B55" i="14"/>
  <c r="C55" i="14"/>
  <c r="O5" i="16"/>
  <c r="O6" i="16"/>
  <c r="O7" i="16"/>
  <c r="C8" i="16"/>
  <c r="D8" i="16"/>
  <c r="E8" i="16"/>
  <c r="F8" i="16"/>
  <c r="G8" i="16"/>
  <c r="G19" i="16" s="1"/>
  <c r="H8" i="16"/>
  <c r="I8" i="16"/>
  <c r="J8" i="16"/>
  <c r="K8" i="16"/>
  <c r="K19" i="16" s="1"/>
  <c r="L8" i="16"/>
  <c r="M8" i="16"/>
  <c r="N8" i="16"/>
  <c r="O9" i="16"/>
  <c r="O10" i="16"/>
  <c r="O11" i="16"/>
  <c r="O12" i="16"/>
  <c r="O13" i="16"/>
  <c r="O14" i="16"/>
  <c r="C15" i="16"/>
  <c r="D15" i="16"/>
  <c r="E15" i="16"/>
  <c r="F15" i="16"/>
  <c r="F19" i="16" s="1"/>
  <c r="G15" i="16"/>
  <c r="H15" i="16"/>
  <c r="H19" i="16" s="1"/>
  <c r="I15" i="16"/>
  <c r="I19" i="16" s="1"/>
  <c r="J15" i="16"/>
  <c r="K15" i="16"/>
  <c r="L15" i="16"/>
  <c r="L19" i="16" s="1"/>
  <c r="M15" i="16"/>
  <c r="N15" i="16"/>
  <c r="O16" i="16"/>
  <c r="O17" i="16"/>
  <c r="C18" i="16"/>
  <c r="D18" i="16"/>
  <c r="E18" i="16"/>
  <c r="F18" i="16"/>
  <c r="G18" i="16"/>
  <c r="H18" i="16"/>
  <c r="I18" i="16"/>
  <c r="J18" i="16"/>
  <c r="K18" i="16"/>
  <c r="L18" i="16"/>
  <c r="M18" i="16"/>
  <c r="M19" i="16" s="1"/>
  <c r="N18" i="16"/>
  <c r="N19" i="16"/>
  <c r="O27" i="16"/>
  <c r="O28" i="16"/>
  <c r="O29" i="16"/>
  <c r="O30" i="16"/>
  <c r="O31" i="16"/>
  <c r="O32" i="16"/>
  <c r="O33" i="16"/>
  <c r="O34" i="16"/>
  <c r="O35" i="16"/>
  <c r="O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C38" i="16"/>
  <c r="D38" i="16"/>
  <c r="E38" i="16"/>
  <c r="F38" i="16"/>
  <c r="G38" i="16"/>
  <c r="O38" i="16" s="1"/>
  <c r="H38" i="16"/>
  <c r="I38" i="16"/>
  <c r="J38" i="16"/>
  <c r="K38" i="16"/>
  <c r="L38" i="16"/>
  <c r="M38" i="16"/>
  <c r="N38" i="16"/>
  <c r="D43" i="16"/>
  <c r="D44" i="16"/>
  <c r="J44" i="16"/>
  <c r="D45" i="16"/>
  <c r="D46" i="16"/>
  <c r="D47" i="16"/>
  <c r="D48" i="16"/>
  <c r="D50" i="16"/>
  <c r="D51" i="16"/>
  <c r="D52" i="16"/>
  <c r="D53" i="16"/>
  <c r="D54" i="16"/>
  <c r="O5" i="15"/>
  <c r="O6" i="15"/>
  <c r="O7" i="15"/>
  <c r="C8" i="15"/>
  <c r="D8" i="15"/>
  <c r="E8" i="15"/>
  <c r="F8" i="15"/>
  <c r="F19" i="15" s="1"/>
  <c r="G8" i="15"/>
  <c r="H8" i="15"/>
  <c r="H19" i="15" s="1"/>
  <c r="I8" i="15"/>
  <c r="J8" i="15"/>
  <c r="K8" i="15"/>
  <c r="L8" i="15"/>
  <c r="L19" i="15" s="1"/>
  <c r="M8" i="15"/>
  <c r="N8" i="15"/>
  <c r="N19" i="15"/>
  <c r="O9" i="15"/>
  <c r="O10" i="15"/>
  <c r="O11" i="15"/>
  <c r="O12" i="15"/>
  <c r="O13" i="15"/>
  <c r="O14" i="15"/>
  <c r="C15" i="15"/>
  <c r="D15" i="15"/>
  <c r="E15" i="15"/>
  <c r="F15" i="15"/>
  <c r="G15" i="15"/>
  <c r="O15" i="15" s="1"/>
  <c r="H15" i="15"/>
  <c r="I15" i="15"/>
  <c r="J15" i="15"/>
  <c r="J19" i="15" s="1"/>
  <c r="K15" i="15"/>
  <c r="L15" i="15"/>
  <c r="M15" i="15"/>
  <c r="M19" i="15"/>
  <c r="N15" i="15"/>
  <c r="O16" i="15"/>
  <c r="O17" i="15"/>
  <c r="C18" i="15"/>
  <c r="D18" i="15"/>
  <c r="E18" i="15"/>
  <c r="F18" i="15"/>
  <c r="G18" i="15"/>
  <c r="H18" i="15"/>
  <c r="I18" i="15"/>
  <c r="I19" i="15" s="1"/>
  <c r="J18" i="15"/>
  <c r="K18" i="15"/>
  <c r="L18" i="15"/>
  <c r="M18" i="15"/>
  <c r="N18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D49" i="15"/>
  <c r="D50" i="15"/>
  <c r="J50" i="15"/>
  <c r="D51" i="15"/>
  <c r="D61" i="15"/>
  <c r="J54" i="15" s="1"/>
  <c r="D52" i="15"/>
  <c r="D53" i="15"/>
  <c r="D54" i="15"/>
  <c r="D55" i="15"/>
  <c r="D56" i="15"/>
  <c r="D57" i="15"/>
  <c r="D58" i="15"/>
  <c r="D59" i="15"/>
  <c r="D60" i="15"/>
  <c r="B61" i="15"/>
  <c r="C61" i="15"/>
  <c r="O5" i="17"/>
  <c r="O6" i="17"/>
  <c r="O7" i="17"/>
  <c r="C8" i="17"/>
  <c r="D8" i="17"/>
  <c r="E8" i="17"/>
  <c r="F8" i="17"/>
  <c r="F19" i="17" s="1"/>
  <c r="G8" i="17"/>
  <c r="H8" i="17"/>
  <c r="I8" i="17"/>
  <c r="J8" i="17"/>
  <c r="J19" i="17" s="1"/>
  <c r="K8" i="17"/>
  <c r="L8" i="17"/>
  <c r="L19" i="17" s="1"/>
  <c r="M8" i="17"/>
  <c r="N8" i="17"/>
  <c r="O9" i="17"/>
  <c r="O10" i="17"/>
  <c r="O11" i="17"/>
  <c r="O12" i="17"/>
  <c r="O13" i="17"/>
  <c r="O14" i="17"/>
  <c r="C15" i="17"/>
  <c r="D15" i="17"/>
  <c r="D19" i="17" s="1"/>
  <c r="E15" i="17"/>
  <c r="F15" i="17"/>
  <c r="G15" i="17"/>
  <c r="H15" i="17"/>
  <c r="I15" i="17"/>
  <c r="I19" i="17"/>
  <c r="J15" i="17"/>
  <c r="K15" i="17"/>
  <c r="L15" i="17"/>
  <c r="M15" i="17"/>
  <c r="N15" i="17"/>
  <c r="O16" i="17"/>
  <c r="O17" i="17"/>
  <c r="C18" i="17"/>
  <c r="D18" i="17"/>
  <c r="E18" i="17"/>
  <c r="E19" i="17" s="1"/>
  <c r="F18" i="17"/>
  <c r="G18" i="17"/>
  <c r="G19" i="17"/>
  <c r="H18" i="17"/>
  <c r="H19" i="17" s="1"/>
  <c r="I18" i="17"/>
  <c r="J18" i="17"/>
  <c r="K18" i="17"/>
  <c r="K19" i="17" s="1"/>
  <c r="L18" i="17"/>
  <c r="M18" i="17"/>
  <c r="N18" i="17"/>
  <c r="C19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C42" i="17"/>
  <c r="D42" i="17"/>
  <c r="O42" i="17" s="1"/>
  <c r="E42" i="17"/>
  <c r="F42" i="17"/>
  <c r="G42" i="17"/>
  <c r="H42" i="17"/>
  <c r="I42" i="17"/>
  <c r="J42" i="17"/>
  <c r="K42" i="17"/>
  <c r="L42" i="17"/>
  <c r="M42" i="17"/>
  <c r="N42" i="17"/>
  <c r="C43" i="17"/>
  <c r="D43" i="17"/>
  <c r="E43" i="17"/>
  <c r="F43" i="17"/>
  <c r="G43" i="17"/>
  <c r="H43" i="17"/>
  <c r="I43" i="17"/>
  <c r="J43" i="17"/>
  <c r="K43" i="17"/>
  <c r="L43" i="17"/>
  <c r="O43" i="17" s="1"/>
  <c r="M43" i="17"/>
  <c r="N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D49" i="17"/>
  <c r="D50" i="17"/>
  <c r="J50" i="17"/>
  <c r="D51" i="17"/>
  <c r="D52" i="17"/>
  <c r="D53" i="17"/>
  <c r="D54" i="17"/>
  <c r="F53" i="17" s="1"/>
  <c r="D55" i="17"/>
  <c r="D56" i="17"/>
  <c r="D57" i="17"/>
  <c r="D58" i="17"/>
  <c r="D59" i="17"/>
  <c r="D60" i="17"/>
  <c r="B61" i="17"/>
  <c r="C61" i="17"/>
  <c r="O5" i="19"/>
  <c r="O6" i="19"/>
  <c r="O7" i="19"/>
  <c r="C8" i="19"/>
  <c r="D8" i="19"/>
  <c r="E8" i="19"/>
  <c r="E20" i="19" s="1"/>
  <c r="F8" i="19"/>
  <c r="G8" i="19"/>
  <c r="H8" i="19"/>
  <c r="H20" i="19" s="1"/>
  <c r="I8" i="19"/>
  <c r="J8" i="19"/>
  <c r="K8" i="19"/>
  <c r="K20" i="19" s="1"/>
  <c r="L8" i="19"/>
  <c r="M8" i="19"/>
  <c r="M20" i="19" s="1"/>
  <c r="N8" i="19"/>
  <c r="N20" i="19" s="1"/>
  <c r="O9" i="19"/>
  <c r="O10" i="19"/>
  <c r="O11" i="19"/>
  <c r="O12" i="19"/>
  <c r="O13" i="19"/>
  <c r="O14" i="19"/>
  <c r="O15" i="19"/>
  <c r="C16" i="19"/>
  <c r="D16" i="19"/>
  <c r="E16" i="19"/>
  <c r="F16" i="19"/>
  <c r="G16" i="19"/>
  <c r="H16" i="19"/>
  <c r="I16" i="19"/>
  <c r="J16" i="19"/>
  <c r="K16" i="19"/>
  <c r="L16" i="19"/>
  <c r="L20" i="19" s="1"/>
  <c r="M16" i="19"/>
  <c r="N16" i="19"/>
  <c r="O17" i="19"/>
  <c r="O18" i="19"/>
  <c r="C19" i="19"/>
  <c r="D19" i="19"/>
  <c r="E19" i="19"/>
  <c r="F19" i="19"/>
  <c r="O19" i="19" s="1"/>
  <c r="G19" i="19"/>
  <c r="H19" i="19"/>
  <c r="I19" i="19"/>
  <c r="J19" i="19"/>
  <c r="K19" i="19"/>
  <c r="L19" i="19"/>
  <c r="M19" i="19"/>
  <c r="N19" i="19"/>
  <c r="I20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5" i="19" s="1"/>
  <c r="C43" i="19"/>
  <c r="D43" i="19"/>
  <c r="E43" i="19"/>
  <c r="O43" i="19" s="1"/>
  <c r="F43" i="19"/>
  <c r="G43" i="19"/>
  <c r="H43" i="19"/>
  <c r="I43" i="19"/>
  <c r="J43" i="19"/>
  <c r="K43" i="19"/>
  <c r="L43" i="19"/>
  <c r="M43" i="19"/>
  <c r="N43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D50" i="19"/>
  <c r="D51" i="19"/>
  <c r="J51" i="19"/>
  <c r="D52" i="19"/>
  <c r="D53" i="19"/>
  <c r="D54" i="19"/>
  <c r="D55" i="19"/>
  <c r="D56" i="19"/>
  <c r="D57" i="19"/>
  <c r="D58" i="19"/>
  <c r="D59" i="19"/>
  <c r="D60" i="19"/>
  <c r="D61" i="19"/>
  <c r="B62" i="19"/>
  <c r="C62" i="19"/>
  <c r="E33" i="2"/>
  <c r="E57" i="2"/>
  <c r="E76" i="2"/>
  <c r="E131" i="2"/>
  <c r="E143" i="2"/>
  <c r="O44" i="19"/>
  <c r="D54" i="13"/>
  <c r="J47" i="13" s="1"/>
  <c r="N18" i="13"/>
  <c r="F18" i="13"/>
  <c r="N19" i="17"/>
  <c r="G20" i="19"/>
  <c r="O44" i="15"/>
  <c r="D19" i="15"/>
  <c r="C19" i="14"/>
  <c r="C20" i="14" s="1"/>
  <c r="D18" i="12"/>
  <c r="E19" i="14"/>
  <c r="K19" i="15"/>
  <c r="O18" i="16"/>
  <c r="E30" i="12"/>
  <c r="O28" i="12"/>
  <c r="G18" i="12"/>
  <c r="O7" i="12"/>
  <c r="C18" i="12"/>
  <c r="O37" i="13"/>
  <c r="O30" i="12"/>
  <c r="D20" i="19"/>
  <c r="O42" i="15"/>
  <c r="E19" i="16"/>
  <c r="O14" i="12"/>
  <c r="D18" i="13"/>
  <c r="C19" i="12"/>
  <c r="D19" i="12" s="1"/>
  <c r="E19" i="12" s="1"/>
  <c r="F19" i="12"/>
  <c r="G19" i="12" s="1"/>
  <c r="H19" i="12" s="1"/>
  <c r="B55" i="16"/>
  <c r="E32" i="2" l="1"/>
  <c r="E130" i="2"/>
  <c r="C20" i="19"/>
  <c r="O8" i="19"/>
  <c r="G19" i="15"/>
  <c r="O16" i="19"/>
  <c r="J20" i="19"/>
  <c r="C20" i="17"/>
  <c r="D20" i="17" s="1"/>
  <c r="E20" i="17" s="1"/>
  <c r="F20" i="17" s="1"/>
  <c r="G20" i="17" s="1"/>
  <c r="H20" i="17" s="1"/>
  <c r="I20" i="17" s="1"/>
  <c r="J20" i="17" s="1"/>
  <c r="K20" i="17" s="1"/>
  <c r="L20" i="17" s="1"/>
  <c r="O18" i="17"/>
  <c r="O15" i="17"/>
  <c r="M19" i="17"/>
  <c r="O19" i="17" s="1"/>
  <c r="J52" i="17" s="1"/>
  <c r="J56" i="17" s="1"/>
  <c r="C19" i="15"/>
  <c r="O18" i="15"/>
  <c r="D49" i="16"/>
  <c r="D55" i="16" s="1"/>
  <c r="J50" i="16" s="1"/>
  <c r="C55" i="16"/>
  <c r="O37" i="16"/>
  <c r="D19" i="16"/>
  <c r="O8" i="16"/>
  <c r="O15" i="14"/>
  <c r="J19" i="14"/>
  <c r="O14" i="13"/>
  <c r="I18" i="12"/>
  <c r="I19" i="12" s="1"/>
  <c r="J19" i="12" s="1"/>
  <c r="K19" i="12" s="1"/>
  <c r="L19" i="12" s="1"/>
  <c r="M19" i="12" s="1"/>
  <c r="N19" i="12" s="1"/>
  <c r="G35" i="12" s="1"/>
  <c r="E20" i="20"/>
  <c r="F20" i="19"/>
  <c r="O44" i="17"/>
  <c r="O43" i="15"/>
  <c r="E19" i="15"/>
  <c r="O8" i="15"/>
  <c r="O17" i="13"/>
  <c r="O7" i="13"/>
  <c r="G18" i="13"/>
  <c r="O18" i="13" s="1"/>
  <c r="D19" i="13"/>
  <c r="E19" i="13" s="1"/>
  <c r="F19" i="13" s="1"/>
  <c r="G19" i="13" s="1"/>
  <c r="H19" i="13" s="1"/>
  <c r="I19" i="13" s="1"/>
  <c r="J19" i="13" s="1"/>
  <c r="K19" i="13" s="1"/>
  <c r="L19" i="13" s="1"/>
  <c r="M19" i="13" s="1"/>
  <c r="N19" i="13" s="1"/>
  <c r="J45" i="13" s="1"/>
  <c r="J49" i="13" s="1"/>
  <c r="O31" i="12"/>
  <c r="C21" i="20"/>
  <c r="K20" i="20"/>
  <c r="O8" i="20"/>
  <c r="O8" i="17"/>
  <c r="O18" i="12"/>
  <c r="D62" i="19"/>
  <c r="J55" i="19" s="1"/>
  <c r="F54" i="19"/>
  <c r="D61" i="17"/>
  <c r="J54" i="17" s="1"/>
  <c r="C19" i="16"/>
  <c r="O15" i="16"/>
  <c r="J19" i="16"/>
  <c r="D55" i="14"/>
  <c r="J48" i="14" s="1"/>
  <c r="J50" i="14" s="1"/>
  <c r="J54" i="14" s="1"/>
  <c r="O18" i="14"/>
  <c r="O8" i="14"/>
  <c r="D19" i="14"/>
  <c r="O19" i="14" s="1"/>
  <c r="J46" i="14" s="1"/>
  <c r="O17" i="12"/>
  <c r="O16" i="20"/>
  <c r="D20" i="20"/>
  <c r="O20" i="20" s="1"/>
  <c r="J59" i="20" s="1"/>
  <c r="J63" i="20" s="1"/>
  <c r="E5" i="2" l="1"/>
  <c r="C21" i="19"/>
  <c r="D21" i="19" s="1"/>
  <c r="E21" i="19" s="1"/>
  <c r="F21" i="19" s="1"/>
  <c r="G21" i="19" s="1"/>
  <c r="H21" i="19" s="1"/>
  <c r="I21" i="19" s="1"/>
  <c r="J21" i="19" s="1"/>
  <c r="K21" i="19" s="1"/>
  <c r="L21" i="19" s="1"/>
  <c r="M21" i="19" s="1"/>
  <c r="N21" i="19" s="1"/>
  <c r="O20" i="19"/>
  <c r="J53" i="19" s="1"/>
  <c r="J57" i="19" s="1"/>
  <c r="D21" i="20"/>
  <c r="E21" i="20" s="1"/>
  <c r="F21" i="20" s="1"/>
  <c r="G21" i="20" s="1"/>
  <c r="H21" i="20" s="1"/>
  <c r="I21" i="20" s="1"/>
  <c r="J21" i="20" s="1"/>
  <c r="K21" i="20" s="1"/>
  <c r="L21" i="20" s="1"/>
  <c r="M21" i="20" s="1"/>
  <c r="N21" i="20" s="1"/>
  <c r="C20" i="15"/>
  <c r="D20" i="15" s="1"/>
  <c r="E20" i="15" s="1"/>
  <c r="F20" i="15" s="1"/>
  <c r="G20" i="15" s="1"/>
  <c r="H20" i="15" s="1"/>
  <c r="I20" i="15" s="1"/>
  <c r="J20" i="15" s="1"/>
  <c r="K20" i="15" s="1"/>
  <c r="L20" i="15" s="1"/>
  <c r="M20" i="15" s="1"/>
  <c r="N20" i="15" s="1"/>
  <c r="O19" i="15"/>
  <c r="J52" i="15" s="1"/>
  <c r="J56" i="15" s="1"/>
  <c r="C20" i="16"/>
  <c r="D20" i="16" s="1"/>
  <c r="E20" i="16" s="1"/>
  <c r="F20" i="16" s="1"/>
  <c r="G20" i="16" s="1"/>
  <c r="H20" i="16" s="1"/>
  <c r="I20" i="16" s="1"/>
  <c r="J20" i="16" s="1"/>
  <c r="K20" i="16" s="1"/>
  <c r="L20" i="16" s="1"/>
  <c r="M20" i="16" s="1"/>
  <c r="N20" i="16" s="1"/>
  <c r="O19" i="16"/>
  <c r="J48" i="16" s="1"/>
  <c r="J52" i="16" s="1"/>
  <c r="M20" i="17"/>
  <c r="N20" i="17" s="1"/>
  <c r="D20" i="14"/>
  <c r="E20" i="14" s="1"/>
  <c r="F20" i="14" s="1"/>
  <c r="G20" i="14" s="1"/>
  <c r="H20" i="14" s="1"/>
  <c r="I20" i="14" s="1"/>
  <c r="J20" i="14" s="1"/>
  <c r="K20" i="14" s="1"/>
  <c r="L20" i="14" s="1"/>
  <c r="M20" i="14" s="1"/>
  <c r="N20" i="14" s="1"/>
  <c r="C76" i="22" l="1"/>
  <c r="E64" i="22" l="1"/>
  <c r="E76" i="22" l="1"/>
  <c r="K69" i="22" s="1"/>
  <c r="K71" i="22" s="1"/>
  <c r="G64" i="22"/>
</calcChain>
</file>

<file path=xl/comments1.xml><?xml version="1.0" encoding="utf-8"?>
<comments xmlns="http://schemas.openxmlformats.org/spreadsheetml/2006/main">
  <authors>
    <author xml:space="preserve"> 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人員配置時分
５８０，７８５円含む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人員配置分
637,898円含む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業務員分
986,183円含む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九州旅客鉄道株式会社
（ＪＲ九州）
トイレ設置用</t>
        </r>
      </text>
    </comment>
  </commentList>
</comments>
</file>

<file path=xl/sharedStrings.xml><?xml version="1.0" encoding="utf-8"?>
<sst xmlns="http://schemas.openxmlformats.org/spreadsheetml/2006/main" count="1317" uniqueCount="295">
  <si>
    <t>白谷雲水峡</t>
    <rPh sb="0" eb="2">
      <t>シラタニ</t>
    </rPh>
    <rPh sb="2" eb="5">
      <t>ウンスイキョウ</t>
    </rPh>
    <phoneticPr fontId="2"/>
  </si>
  <si>
    <t>荒川登山口</t>
    <rPh sb="0" eb="2">
      <t>アラカワ</t>
    </rPh>
    <rPh sb="2" eb="5">
      <t>トザングチ</t>
    </rPh>
    <phoneticPr fontId="2"/>
  </si>
  <si>
    <t>淀川登山口</t>
    <rPh sb="0" eb="2">
      <t>ヨドガワ</t>
    </rPh>
    <rPh sb="2" eb="5">
      <t>トザングチ</t>
    </rPh>
    <phoneticPr fontId="2"/>
  </si>
  <si>
    <t>小計</t>
    <rPh sb="0" eb="2">
      <t>ショウケイ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</si>
  <si>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</si>
  <si>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</si>
  <si>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９月</t>
  </si>
  <si>
    <t>合計</t>
    <rPh sb="0" eb="2">
      <t>ゴウケイ</t>
    </rPh>
    <phoneticPr fontId="2"/>
  </si>
  <si>
    <t>村センター</t>
    <rPh sb="0" eb="1">
      <t>ムラ</t>
    </rPh>
    <phoneticPr fontId="2"/>
  </si>
  <si>
    <t>屋久杉自然館</t>
    <rPh sb="0" eb="3">
      <t>ヤクスギ</t>
    </rPh>
    <rPh sb="3" eb="6">
      <t>シゼンカン</t>
    </rPh>
    <phoneticPr fontId="2"/>
  </si>
  <si>
    <t>観光協会</t>
    <rPh sb="0" eb="2">
      <t>カンコウ</t>
    </rPh>
    <rPh sb="2" eb="4">
      <t>キョウカイ</t>
    </rPh>
    <phoneticPr fontId="2"/>
  </si>
  <si>
    <t>その他窓口</t>
    <rPh sb="2" eb="3">
      <t>タ</t>
    </rPh>
    <rPh sb="3" eb="5">
      <t>マドグチ</t>
    </rPh>
    <phoneticPr fontId="2"/>
  </si>
  <si>
    <t>個人寄附</t>
    <rPh sb="0" eb="2">
      <t>コジン</t>
    </rPh>
    <rPh sb="2" eb="4">
      <t>キフ</t>
    </rPh>
    <phoneticPr fontId="2"/>
  </si>
  <si>
    <t>その他
（大口等）</t>
    <rPh sb="2" eb="3">
      <t>タ</t>
    </rPh>
    <rPh sb="5" eb="7">
      <t>オオクチ</t>
    </rPh>
    <rPh sb="7" eb="8">
      <t>トウ</t>
    </rPh>
    <phoneticPr fontId="2"/>
  </si>
  <si>
    <t>企業寄附</t>
    <rPh sb="0" eb="2">
      <t>キギョウ</t>
    </rPh>
    <rPh sb="2" eb="4">
      <t>キフ</t>
    </rPh>
    <phoneticPr fontId="2"/>
  </si>
  <si>
    <t>　　　　　合　　　　計</t>
    <rPh sb="5" eb="6">
      <t>ゴウ</t>
    </rPh>
    <rPh sb="10" eb="11">
      <t>ケイ</t>
    </rPh>
    <phoneticPr fontId="2"/>
  </si>
  <si>
    <t>　　　　　　場　　所</t>
    <rPh sb="6" eb="7">
      <t>バ</t>
    </rPh>
    <rPh sb="9" eb="10">
      <t>ショ</t>
    </rPh>
    <phoneticPr fontId="2"/>
  </si>
  <si>
    <t>トイレ場所</t>
    <rPh sb="3" eb="5">
      <t>バショ</t>
    </rPh>
    <phoneticPr fontId="2"/>
  </si>
  <si>
    <t>６月</t>
    <rPh sb="1" eb="2">
      <t>ガツ</t>
    </rPh>
    <phoneticPr fontId="2"/>
  </si>
  <si>
    <t>　　　　　累　　　　計</t>
    <rPh sb="5" eb="6">
      <t>ルイ</t>
    </rPh>
    <rPh sb="10" eb="11">
      <t>ケイ</t>
    </rPh>
    <phoneticPr fontId="2"/>
  </si>
  <si>
    <t>８月</t>
    <rPh sb="1" eb="2">
      <t>ガツ</t>
    </rPh>
    <phoneticPr fontId="2"/>
  </si>
  <si>
    <t>円</t>
    <rPh sb="0" eb="1">
      <t>エン</t>
    </rPh>
    <phoneticPr fontId="2"/>
  </si>
  <si>
    <t>町役場他(YN)</t>
    <rPh sb="0" eb="1">
      <t>チョウ</t>
    </rPh>
    <rPh sb="1" eb="3">
      <t>ヤクバ</t>
    </rPh>
    <rPh sb="3" eb="4">
      <t>タ</t>
    </rPh>
    <phoneticPr fontId="2"/>
  </si>
  <si>
    <t>１　募金収受状況</t>
    <rPh sb="2" eb="4">
      <t>ボキン</t>
    </rPh>
    <rPh sb="4" eb="6">
      <t>シュウジュ</t>
    </rPh>
    <rPh sb="6" eb="8">
      <t>ジョウキョウ</t>
    </rPh>
    <phoneticPr fontId="2"/>
  </si>
  <si>
    <t>合　　計</t>
    <rPh sb="0" eb="1">
      <t>ゴウ</t>
    </rPh>
    <rPh sb="3" eb="4">
      <t>ケイ</t>
    </rPh>
    <phoneticPr fontId="2"/>
  </si>
  <si>
    <t>２　し尿搬出状況（６月，７月の搬出実績はなし。）</t>
    <rPh sb="3" eb="4">
      <t>ニョウ</t>
    </rPh>
    <rPh sb="4" eb="6">
      <t>ハンシュツ</t>
    </rPh>
    <rPh sb="6" eb="8">
      <t>ジョウキョウ</t>
    </rPh>
    <phoneticPr fontId="2"/>
  </si>
  <si>
    <t>※データについては各月の月末前後に集金をした額。</t>
    <rPh sb="9" eb="11">
      <t>カクツキ</t>
    </rPh>
    <rPh sb="12" eb="14">
      <t>ゲツマツ</t>
    </rPh>
    <rPh sb="14" eb="16">
      <t>ゼンゴ</t>
    </rPh>
    <rPh sb="17" eb="19">
      <t>シュウキン</t>
    </rPh>
    <rPh sb="22" eb="23">
      <t>ガク</t>
    </rPh>
    <phoneticPr fontId="2"/>
  </si>
  <si>
    <t>７月</t>
    <phoneticPr fontId="2"/>
  </si>
  <si>
    <t>登山口</t>
    <rPh sb="0" eb="3">
      <t>トザングチ</t>
    </rPh>
    <phoneticPr fontId="2"/>
  </si>
  <si>
    <t>４月～５月</t>
    <rPh sb="1" eb="2">
      <t>ガツ</t>
    </rPh>
    <rPh sb="4" eb="5">
      <t>ガツ</t>
    </rPh>
    <phoneticPr fontId="2"/>
  </si>
  <si>
    <t>ヤクスギランド</t>
    <phoneticPr fontId="2"/>
  </si>
  <si>
    <t>３　これまでの搬出経費</t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</si>
  <si>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</si>
  <si>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</si>
  <si>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新高塚小屋トイレ</t>
    <rPh sb="0" eb="1">
      <t>シン</t>
    </rPh>
    <rPh sb="1" eb="3">
      <t>タカツカ</t>
    </rPh>
    <rPh sb="3" eb="5">
      <t>コヤ</t>
    </rPh>
    <phoneticPr fontId="2"/>
  </si>
  <si>
    <t>高塚小屋
トイレ</t>
    <rPh sb="0" eb="2">
      <t>タカツカ</t>
    </rPh>
    <rPh sb="2" eb="4">
      <t>コヤ</t>
    </rPh>
    <phoneticPr fontId="2"/>
  </si>
  <si>
    <t>淀川小屋
トイレ</t>
    <rPh sb="0" eb="2">
      <t>ヨドガワ</t>
    </rPh>
    <rPh sb="2" eb="4">
      <t>コヤ</t>
    </rPh>
    <phoneticPr fontId="2"/>
  </si>
  <si>
    <t>回数(回)</t>
    <rPh sb="0" eb="2">
      <t>カイスウ</t>
    </rPh>
    <rPh sb="3" eb="4">
      <t>カイ</t>
    </rPh>
    <phoneticPr fontId="2"/>
  </si>
  <si>
    <t>排出量（Ｌ）</t>
    <rPh sb="0" eb="3">
      <t>ハイシュツリョウ</t>
    </rPh>
    <phoneticPr fontId="2"/>
  </si>
  <si>
    <t>７月</t>
    <rPh sb="1" eb="2">
      <t>ガツ</t>
    </rPh>
    <phoneticPr fontId="2"/>
  </si>
  <si>
    <t>１１月</t>
    <rPh sb="2" eb="3">
      <t>ガツ</t>
    </rPh>
    <phoneticPr fontId="2"/>
  </si>
  <si>
    <t>合　計</t>
    <rPh sb="0" eb="1">
      <t>ゴウ</t>
    </rPh>
    <rPh sb="2" eb="3">
      <t>ケイ</t>
    </rPh>
    <phoneticPr fontId="2"/>
  </si>
  <si>
    <t>※10月の搬出は１回（10／14）。</t>
    <rPh sb="5" eb="7">
      <t>ハンシュツ</t>
    </rPh>
    <phoneticPr fontId="2"/>
  </si>
  <si>
    <t>※１１月の搬出は２回(11／15,１１／29)。</t>
    <rPh sb="3" eb="4">
      <t>ガツ</t>
    </rPh>
    <rPh sb="5" eb="7">
      <t>ハンシュツ</t>
    </rPh>
    <rPh sb="9" eb="10">
      <t>カイ</t>
    </rPh>
    <phoneticPr fontId="2"/>
  </si>
  <si>
    <t>12月</t>
    <rPh sb="2" eb="3">
      <t>ガツ</t>
    </rPh>
    <phoneticPr fontId="2"/>
  </si>
  <si>
    <t>１２月</t>
    <rPh sb="2" eb="3">
      <t>ガツ</t>
    </rPh>
    <phoneticPr fontId="2"/>
  </si>
  <si>
    <t>※9月の搬出は計３回（9／6，9／13，9／27）。</t>
    <rPh sb="2" eb="3">
      <t>ガツ</t>
    </rPh>
    <rPh sb="4" eb="6">
      <t>ハンシュツ</t>
    </rPh>
    <rPh sb="7" eb="8">
      <t>ケイ</t>
    </rPh>
    <rPh sb="9" eb="10">
      <t>カイ</t>
    </rPh>
    <phoneticPr fontId="2"/>
  </si>
  <si>
    <t>1月</t>
    <rPh sb="1" eb="2">
      <t>ガツ</t>
    </rPh>
    <phoneticPr fontId="2"/>
  </si>
  <si>
    <t>１月</t>
    <rPh sb="1" eb="2">
      <t>ガツ</t>
    </rPh>
    <phoneticPr fontId="2"/>
  </si>
  <si>
    <t>担当者用</t>
    <rPh sb="0" eb="3">
      <t>タントウシャ</t>
    </rPh>
    <rPh sb="3" eb="4">
      <t>ヨウ</t>
    </rPh>
    <phoneticPr fontId="2"/>
  </si>
  <si>
    <t>2月</t>
    <rPh sb="1" eb="2">
      <t>ガツ</t>
    </rPh>
    <phoneticPr fontId="2"/>
  </si>
  <si>
    <t>２月</t>
    <rPh sb="1" eb="2">
      <t>ガツ</t>
    </rPh>
    <phoneticPr fontId="2"/>
  </si>
  <si>
    <t>※１２月の搬出は１回（12/6）。</t>
    <rPh sb="3" eb="4">
      <t>ガツ</t>
    </rPh>
    <rPh sb="5" eb="7">
      <t>ハンシュツ</t>
    </rPh>
    <rPh sb="9" eb="10">
      <t>カイ</t>
    </rPh>
    <phoneticPr fontId="2"/>
  </si>
  <si>
    <t>※１月，２月の搬出はなし。</t>
    <rPh sb="2" eb="3">
      <t>ガツ</t>
    </rPh>
    <rPh sb="5" eb="6">
      <t>ガツ</t>
    </rPh>
    <rPh sb="7" eb="9">
      <t>ハンシュツ</t>
    </rPh>
    <phoneticPr fontId="2"/>
  </si>
  <si>
    <t>３月</t>
    <rPh sb="1" eb="2">
      <t>ガツ</t>
    </rPh>
    <phoneticPr fontId="2"/>
  </si>
  <si>
    <t>３月末現在での残額[１]－[３]</t>
    <rPh sb="1" eb="2">
      <t>ガツ</t>
    </rPh>
    <rPh sb="2" eb="3">
      <t>マツ</t>
    </rPh>
    <rPh sb="3" eb="5">
      <t>ゲンザイ</t>
    </rPh>
    <rPh sb="7" eb="8">
      <t>ザン</t>
    </rPh>
    <rPh sb="8" eb="9">
      <t>ガク</t>
    </rPh>
    <phoneticPr fontId="2"/>
  </si>
  <si>
    <t>※３月の搬出は３回（3/21,3/28,3/29）</t>
    <rPh sb="2" eb="3">
      <t>ガツ</t>
    </rPh>
    <rPh sb="4" eb="6">
      <t>ハンシュツ</t>
    </rPh>
    <rPh sb="8" eb="9">
      <t>カイ</t>
    </rPh>
    <phoneticPr fontId="2"/>
  </si>
  <si>
    <t>屋久島山岳部保全募金の状況（３月末）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ガツ</t>
    </rPh>
    <rPh sb="16" eb="17">
      <t>マツ</t>
    </rPh>
    <phoneticPr fontId="2"/>
  </si>
  <si>
    <t>町役場他(YN,空港,宮之浦)</t>
    <rPh sb="0" eb="1">
      <t>チョウ</t>
    </rPh>
    <rPh sb="1" eb="3">
      <t>ヤクバ</t>
    </rPh>
    <rPh sb="3" eb="4">
      <t>タ</t>
    </rPh>
    <rPh sb="8" eb="10">
      <t>クウコウ</t>
    </rPh>
    <rPh sb="11" eb="14">
      <t>ミヤノウラ</t>
    </rPh>
    <phoneticPr fontId="2"/>
  </si>
  <si>
    <t>２　昨年度残額</t>
    <rPh sb="2" eb="5">
      <t>サクネンド</t>
    </rPh>
    <rPh sb="5" eb="7">
      <t>ザンガク</t>
    </rPh>
    <phoneticPr fontId="2"/>
  </si>
  <si>
    <t>鹿之沢小屋
トイレ</t>
    <rPh sb="0" eb="1">
      <t>シカ</t>
    </rPh>
    <rPh sb="1" eb="2">
      <t>コレ</t>
    </rPh>
    <rPh sb="2" eb="3">
      <t>サワ</t>
    </rPh>
    <rPh sb="3" eb="5">
      <t>コヤ</t>
    </rPh>
    <phoneticPr fontId="2"/>
  </si>
  <si>
    <t>石塚小屋
トイレ</t>
    <rPh sb="0" eb="2">
      <t>イシヅカ</t>
    </rPh>
    <rPh sb="2" eb="4">
      <t>コヤ</t>
    </rPh>
    <phoneticPr fontId="2"/>
  </si>
  <si>
    <t>３　し尿搬出状況</t>
    <rPh sb="3" eb="4">
      <t>ニョウ</t>
    </rPh>
    <rPh sb="4" eb="6">
      <t>ハンシュツ</t>
    </rPh>
    <rPh sb="6" eb="8">
      <t>ジョウキョウ</t>
    </rPh>
    <phoneticPr fontId="2"/>
  </si>
  <si>
    <t>屋久島山岳部保全募金の状況（3月末）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ガツ</t>
    </rPh>
    <rPh sb="16" eb="17">
      <t>マツ</t>
    </rPh>
    <phoneticPr fontId="2"/>
  </si>
  <si>
    <t>４　これまで（今年度）の支出経費</t>
    <rPh sb="7" eb="10">
      <t>コンネンド</t>
    </rPh>
    <rPh sb="12" eb="14">
      <t>シシュツ</t>
    </rPh>
    <rPh sb="14" eb="16">
      <t>ケイヒ</t>
    </rPh>
    <phoneticPr fontId="2"/>
  </si>
  <si>
    <t>月</t>
    <rPh sb="0" eb="1">
      <t>ツキ</t>
    </rPh>
    <phoneticPr fontId="2"/>
  </si>
  <si>
    <t>（単位：円）</t>
    <rPh sb="1" eb="3">
      <t>タンイ</t>
    </rPh>
    <rPh sb="4" eb="5">
      <t>エン</t>
    </rPh>
    <phoneticPr fontId="2"/>
  </si>
  <si>
    <t>搬出経費</t>
    <rPh sb="0" eb="2">
      <t>ハンシュツ</t>
    </rPh>
    <rPh sb="2" eb="4">
      <t>ケイヒ</t>
    </rPh>
    <phoneticPr fontId="2"/>
  </si>
  <si>
    <t>その他経費</t>
    <rPh sb="2" eb="3">
      <t>タ</t>
    </rPh>
    <rPh sb="3" eb="5">
      <t>ケイヒ</t>
    </rPh>
    <phoneticPr fontId="2"/>
  </si>
  <si>
    <t>　　　　（１）昨年度末残額</t>
    <rPh sb="7" eb="8">
      <t>サク</t>
    </rPh>
    <rPh sb="8" eb="11">
      <t>ネンドマツ</t>
    </rPh>
    <rPh sb="11" eb="13">
      <t>ザンガク</t>
    </rPh>
    <phoneticPr fontId="2"/>
  </si>
  <si>
    <t>備　　　考</t>
    <rPh sb="0" eb="1">
      <t>ソナエ</t>
    </rPh>
    <rPh sb="4" eb="5">
      <t>コウ</t>
    </rPh>
    <phoneticPr fontId="2"/>
  </si>
  <si>
    <t>　　　　（２）今年度（3月末）募金額</t>
    <rPh sb="7" eb="10">
      <t>コンネンド</t>
    </rPh>
    <rPh sb="12" eb="14">
      <t>ガツマツ</t>
    </rPh>
    <rPh sb="15" eb="17">
      <t>ボキン</t>
    </rPh>
    <rPh sb="17" eb="18">
      <t>ガク</t>
    </rPh>
    <phoneticPr fontId="2"/>
  </si>
  <si>
    <t>　　　　（４）残額（3月末）　「（１）+（２）-（３）」</t>
    <rPh sb="7" eb="9">
      <t>ザンガク</t>
    </rPh>
    <phoneticPr fontId="2"/>
  </si>
  <si>
    <t>５　　3月末現在での山岳部保全募金の残額</t>
    <rPh sb="4" eb="5">
      <t>ガツ</t>
    </rPh>
    <rPh sb="5" eb="6">
      <t>マツ</t>
    </rPh>
    <rPh sb="6" eb="8">
      <t>ゲンザイ</t>
    </rPh>
    <rPh sb="10" eb="12">
      <t>サンガク</t>
    </rPh>
    <rPh sb="12" eb="13">
      <t>ブ</t>
    </rPh>
    <rPh sb="13" eb="15">
      <t>ホゼン</t>
    </rPh>
    <rPh sb="15" eb="17">
      <t>ボキン</t>
    </rPh>
    <rPh sb="18" eb="20">
      <t>ザンガク</t>
    </rPh>
    <phoneticPr fontId="2"/>
  </si>
  <si>
    <t>　　　　（３）今年度支出額（3月まで）</t>
    <rPh sb="7" eb="10">
      <t>コンネンド</t>
    </rPh>
    <rPh sb="10" eb="13">
      <t>シシュツガク</t>
    </rPh>
    <rPh sb="15" eb="16">
      <t>ガツ</t>
    </rPh>
    <phoneticPr fontId="2"/>
  </si>
  <si>
    <t>単位：円</t>
    <rPh sb="0" eb="2">
      <t>タンイ</t>
    </rPh>
    <rPh sb="3" eb="4">
      <t>エン</t>
    </rPh>
    <phoneticPr fontId="2"/>
  </si>
  <si>
    <t>節</t>
    <rPh sb="0" eb="1">
      <t>セツ</t>
    </rPh>
    <phoneticPr fontId="2"/>
  </si>
  <si>
    <t>細節</t>
    <rPh sb="0" eb="1">
      <t>サイ</t>
    </rPh>
    <rPh sb="1" eb="2">
      <t>セツ</t>
    </rPh>
    <phoneticPr fontId="2"/>
  </si>
  <si>
    <t>明　　　　　　細</t>
    <rPh sb="0" eb="1">
      <t>メイ</t>
    </rPh>
    <rPh sb="7" eb="8">
      <t>ホソ</t>
    </rPh>
    <phoneticPr fontId="2"/>
  </si>
  <si>
    <t>金　　額</t>
    <rPh sb="0" eb="1">
      <t>キン</t>
    </rPh>
    <rPh sb="3" eb="4">
      <t>ガク</t>
    </rPh>
    <phoneticPr fontId="2"/>
  </si>
  <si>
    <t>賃金</t>
    <rPh sb="0" eb="2">
      <t>チンギン</t>
    </rPh>
    <phoneticPr fontId="2"/>
  </si>
  <si>
    <t>臨時職員賃金</t>
    <rPh sb="0" eb="2">
      <t>リンジ</t>
    </rPh>
    <rPh sb="2" eb="4">
      <t>ショクイン</t>
    </rPh>
    <rPh sb="4" eb="6">
      <t>チンギン</t>
    </rPh>
    <phoneticPr fontId="2"/>
  </si>
  <si>
    <t>需用費</t>
    <rPh sb="0" eb="2">
      <t>ジュヨウ</t>
    </rPh>
    <rPh sb="2" eb="3">
      <t>ヒ</t>
    </rPh>
    <phoneticPr fontId="2"/>
  </si>
  <si>
    <t>消耗品</t>
    <rPh sb="0" eb="2">
      <t>ショウモウ</t>
    </rPh>
    <rPh sb="2" eb="3">
      <t>ヒン</t>
    </rPh>
    <phoneticPr fontId="2"/>
  </si>
  <si>
    <t>役務費</t>
    <rPh sb="0" eb="2">
      <t>エキム</t>
    </rPh>
    <rPh sb="2" eb="3">
      <t>ヒ</t>
    </rPh>
    <phoneticPr fontId="2"/>
  </si>
  <si>
    <t>手数料</t>
    <rPh sb="0" eb="3">
      <t>テスウリョウ</t>
    </rPh>
    <phoneticPr fontId="2"/>
  </si>
  <si>
    <t>計</t>
    <rPh sb="0" eb="1">
      <t>ケイ</t>
    </rPh>
    <phoneticPr fontId="2"/>
  </si>
  <si>
    <t>７月</t>
    <phoneticPr fontId="2"/>
  </si>
  <si>
    <t>ヤクスギランド</t>
    <phoneticPr fontId="2"/>
  </si>
  <si>
    <t>荒川登山口業務員賃金（４月分）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</si>
  <si>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バイオトイレ電気料（４月分）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</si>
  <si>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バイオトイレ電気料（５月分）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</si>
  <si>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バイオトイレ電気料（６月分）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</si>
  <si>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荒川登山口業務員賃金（５月分）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</si>
  <si>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荒川登山口業務員賃金（６月分）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</si>
  <si>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荒川登山口業務員賃金（７月分）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</si>
  <si>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荒川登山口業務員賃金（８月分）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</si>
  <si>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荒川登山口業務員賃金（９月分）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</si>
  <si>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荒川登山口業務員賃金（１０月分）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3" eb="15">
      <t>ガツブン</t>
    </rPh>
    <phoneticPr fontId="2"/>
  </si>
  <si>
    <t>荒川登山口業務員賃金（１１月分）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3" eb="15">
      <t>ガツブン</t>
    </rPh>
    <phoneticPr fontId="2"/>
  </si>
  <si>
    <t>荒川登山口業務員賃金（３月分）</t>
    <rPh sb="0" eb="2">
      <t>アラカワ</t>
    </rPh>
    <rPh sb="2" eb="4">
      <t>トザン</t>
    </rPh>
    <rPh sb="4" eb="5">
      <t>グチ</t>
    </rPh>
    <rPh sb="5" eb="8">
      <t>ギョウムイン</t>
    </rPh>
    <rPh sb="8" eb="10">
      <t>チンギン</t>
    </rPh>
    <rPh sb="12" eb="14">
      <t>ガツブン</t>
    </rPh>
    <phoneticPr fontId="2"/>
  </si>
  <si>
    <t>搬出費計</t>
    <rPh sb="0" eb="2">
      <t>ハンシュツ</t>
    </rPh>
    <rPh sb="2" eb="3">
      <t>ヒ</t>
    </rPh>
    <rPh sb="3" eb="4">
      <t>ケイ</t>
    </rPh>
    <phoneticPr fontId="2"/>
  </si>
  <si>
    <t>合計（搬出経費除く）</t>
    <rPh sb="0" eb="2">
      <t>ゴウケイ</t>
    </rPh>
    <rPh sb="3" eb="5">
      <t>ハンシュツ</t>
    </rPh>
    <rPh sb="5" eb="7">
      <t>ケイヒ</t>
    </rPh>
    <rPh sb="7" eb="8">
      <t>ノゾ</t>
    </rPh>
    <phoneticPr fontId="2"/>
  </si>
  <si>
    <t>荒川登山口
  （業務員分）</t>
    <rPh sb="0" eb="2">
      <t>アラカワ</t>
    </rPh>
    <rPh sb="2" eb="5">
      <t>トザングチ</t>
    </rPh>
    <rPh sb="9" eb="12">
      <t>ギョウムイン</t>
    </rPh>
    <rPh sb="12" eb="13">
      <t>ブン</t>
    </rPh>
    <phoneticPr fontId="2"/>
  </si>
  <si>
    <t>町役場他(遺産セ,保全セ等)</t>
    <rPh sb="0" eb="1">
      <t>チョウ</t>
    </rPh>
    <rPh sb="1" eb="3">
      <t>ヤクバ</t>
    </rPh>
    <rPh sb="3" eb="4">
      <t>タ</t>
    </rPh>
    <rPh sb="5" eb="7">
      <t>イサン</t>
    </rPh>
    <rPh sb="9" eb="11">
      <t>ホゼン</t>
    </rPh>
    <rPh sb="12" eb="13">
      <t>トウ</t>
    </rPh>
    <phoneticPr fontId="2"/>
  </si>
  <si>
    <t>光熱水費</t>
    <rPh sb="0" eb="2">
      <t>コウネツ</t>
    </rPh>
    <rPh sb="2" eb="4">
      <t>ミズヒ</t>
    </rPh>
    <phoneticPr fontId="2"/>
  </si>
  <si>
    <t>委託料</t>
    <rPh sb="0" eb="3">
      <t>イタクリョウ</t>
    </rPh>
    <phoneticPr fontId="2"/>
  </si>
  <si>
    <t>バイオトイレ維持管理委託料</t>
    <rPh sb="6" eb="8">
      <t>イジ</t>
    </rPh>
    <rPh sb="8" eb="10">
      <t>カンリ</t>
    </rPh>
    <rPh sb="10" eb="13">
      <t>イタクリョウ</t>
    </rPh>
    <phoneticPr fontId="2"/>
  </si>
  <si>
    <t>屋久島山岳部保全募金の状況（３月末）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5" eb="16">
      <t>ツキ</t>
    </rPh>
    <rPh sb="16" eb="17">
      <t>マツ</t>
    </rPh>
    <phoneticPr fontId="2"/>
  </si>
  <si>
    <t>５　　３月末現在での山岳部保全募金の残額</t>
    <rPh sb="4" eb="5">
      <t>ガツ</t>
    </rPh>
    <rPh sb="5" eb="6">
      <t>マツ</t>
    </rPh>
    <rPh sb="6" eb="8">
      <t>ゲンザイ</t>
    </rPh>
    <rPh sb="10" eb="12">
      <t>サンガク</t>
    </rPh>
    <rPh sb="12" eb="13">
      <t>ブ</t>
    </rPh>
    <rPh sb="13" eb="15">
      <t>ホゼン</t>
    </rPh>
    <rPh sb="15" eb="17">
      <t>ボキン</t>
    </rPh>
    <rPh sb="18" eb="20">
      <t>ザンガク</t>
    </rPh>
    <phoneticPr fontId="2"/>
  </si>
  <si>
    <t>　　　　（２）今年度（３月末）募金額</t>
    <rPh sb="7" eb="10">
      <t>コンネンド</t>
    </rPh>
    <rPh sb="12" eb="14">
      <t>ガツマツ</t>
    </rPh>
    <rPh sb="15" eb="17">
      <t>ボキン</t>
    </rPh>
    <rPh sb="17" eb="18">
      <t>ガク</t>
    </rPh>
    <phoneticPr fontId="2"/>
  </si>
  <si>
    <t>　　　　（３）今年度支出額（３月分まで）</t>
    <rPh sb="7" eb="10">
      <t>コンネンド</t>
    </rPh>
    <rPh sb="10" eb="13">
      <t>シシュツガク</t>
    </rPh>
    <rPh sb="15" eb="16">
      <t>ガツ</t>
    </rPh>
    <rPh sb="16" eb="17">
      <t>ブン</t>
    </rPh>
    <phoneticPr fontId="2"/>
  </si>
  <si>
    <t>　　　　（４）残額（３月末）　「（１）+（２）-（３）」</t>
    <rPh sb="7" eb="9">
      <t>ザンガク</t>
    </rPh>
    <phoneticPr fontId="2"/>
  </si>
  <si>
    <t>　　　　（５）淀川登山口トイレ工事取り崩し額</t>
    <rPh sb="7" eb="9">
      <t>ヨドガワ</t>
    </rPh>
    <rPh sb="9" eb="12">
      <t>トザングチ</t>
    </rPh>
    <rPh sb="15" eb="17">
      <t>コウジ</t>
    </rPh>
    <rPh sb="17" eb="18">
      <t>ト</t>
    </rPh>
    <rPh sb="19" eb="20">
      <t>クズ</t>
    </rPh>
    <rPh sb="21" eb="22">
      <t>ガク</t>
    </rPh>
    <phoneticPr fontId="2"/>
  </si>
  <si>
    <t>　　　　（６）22年度末「（４）－（５）」</t>
    <rPh sb="9" eb="12">
      <t>ネンドマツ</t>
    </rPh>
    <phoneticPr fontId="2"/>
  </si>
  <si>
    <t>修繕費</t>
    <rPh sb="0" eb="3">
      <t>シュウゼンヒ</t>
    </rPh>
    <phoneticPr fontId="2"/>
  </si>
  <si>
    <t>雇用保険料</t>
    <rPh sb="0" eb="2">
      <t>コヨウ</t>
    </rPh>
    <rPh sb="2" eb="5">
      <t>ホケンリョウ</t>
    </rPh>
    <phoneticPr fontId="2"/>
  </si>
  <si>
    <t>バイオトイレ電気料（７月分）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</si>
  <si>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搬出量（Ｌ）</t>
    <rPh sb="0" eb="2">
      <t>ハンシュツ</t>
    </rPh>
    <rPh sb="2" eb="3">
      <t>リョウ</t>
    </rPh>
    <phoneticPr fontId="2"/>
  </si>
  <si>
    <t>バイオトイレ電気料（８月分）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</si>
  <si>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バイオトイレ電気料（９月分）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</si>
  <si>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バイオトイレ電気料（12月分）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</si>
  <si>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バイオトイレ電気料（1月分）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</si>
  <si>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　　　　（３）今年度（24年３月末）募金額</t>
    <rPh sb="7" eb="10">
      <t>コンネンド</t>
    </rPh>
    <rPh sb="13" eb="14">
      <t>ネン</t>
    </rPh>
    <rPh sb="15" eb="17">
      <t>ガツマツ</t>
    </rPh>
    <rPh sb="18" eb="20">
      <t>ボキン</t>
    </rPh>
    <rPh sb="20" eb="21">
      <t>ガク</t>
    </rPh>
    <phoneticPr fontId="2"/>
  </si>
  <si>
    <t>　　　　（４）今年度支出額（24年３月分まで）</t>
    <rPh sb="7" eb="10">
      <t>コンネンド</t>
    </rPh>
    <rPh sb="10" eb="13">
      <t>シシュツガク</t>
    </rPh>
    <rPh sb="16" eb="17">
      <t>ネン</t>
    </rPh>
    <rPh sb="18" eb="19">
      <t>ガツ</t>
    </rPh>
    <rPh sb="19" eb="20">
      <t>ブン</t>
    </rPh>
    <phoneticPr fontId="2"/>
  </si>
  <si>
    <t>　　　　（５）残額（３月末）　「（１）+（２）＋（３）-（４）」</t>
    <rPh sb="7" eb="9">
      <t>ザンガク</t>
    </rPh>
    <phoneticPr fontId="2"/>
  </si>
  <si>
    <t>　　　　（２）繰越予算執行不用額積み戻し</t>
    <rPh sb="7" eb="9">
      <t>クリコシ</t>
    </rPh>
    <rPh sb="9" eb="11">
      <t>ヨサン</t>
    </rPh>
    <rPh sb="11" eb="13">
      <t>シッコウ</t>
    </rPh>
    <rPh sb="13" eb="16">
      <t>フヨウガク</t>
    </rPh>
    <rPh sb="16" eb="17">
      <t>ツ</t>
    </rPh>
    <rPh sb="18" eb="19">
      <t>モド</t>
    </rPh>
    <phoneticPr fontId="2"/>
  </si>
  <si>
    <t>山岳部トイレ清掃業務委託料</t>
    <rPh sb="0" eb="3">
      <t>サンガクブ</t>
    </rPh>
    <rPh sb="6" eb="8">
      <t>セイソウ</t>
    </rPh>
    <rPh sb="8" eb="10">
      <t>ギョウム</t>
    </rPh>
    <rPh sb="10" eb="13">
      <t>イタクリョウ</t>
    </rPh>
    <phoneticPr fontId="2"/>
  </si>
  <si>
    <t>淀川</t>
    <rPh sb="0" eb="2">
      <t>ヨドガワ</t>
    </rPh>
    <phoneticPr fontId="2"/>
  </si>
  <si>
    <t>その他</t>
    <rPh sb="2" eb="3">
      <t>タ</t>
    </rPh>
    <phoneticPr fontId="2"/>
  </si>
  <si>
    <t>７月</t>
    <phoneticPr fontId="2"/>
  </si>
  <si>
    <t>金額（円）</t>
    <rPh sb="0" eb="2">
      <t>キンガク</t>
    </rPh>
    <rPh sb="3" eb="4">
      <t>エン</t>
    </rPh>
    <phoneticPr fontId="2"/>
  </si>
  <si>
    <t>携帯トイレブース等清掃（９月分）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</si>
  <si>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携帯トイレブース等清掃（10月分）</t>
    <rPh sb="0" eb="2">
      <t>ケイタイ</t>
    </rPh>
    <rPh sb="8" eb="9">
      <t>トウ</t>
    </rPh>
    <rPh sb="9" eb="11">
      <t>セイソウ</t>
    </rPh>
    <rPh sb="14" eb="15">
      <t>ガツ</t>
    </rPh>
    <rPh sb="15" eb="16">
      <t>ブン</t>
    </rPh>
    <phoneticPr fontId="2"/>
  </si>
  <si>
    <t>携帯トイレブース等清掃（11月分）</t>
    <rPh sb="0" eb="2">
      <t>ケイタイ</t>
    </rPh>
    <rPh sb="8" eb="9">
      <t>トウ</t>
    </rPh>
    <rPh sb="9" eb="11">
      <t>セイソウ</t>
    </rPh>
    <rPh sb="14" eb="15">
      <t>ガツ</t>
    </rPh>
    <rPh sb="15" eb="16">
      <t>ブン</t>
    </rPh>
    <phoneticPr fontId="2"/>
  </si>
  <si>
    <t>搬出</t>
    <rPh sb="0" eb="2">
      <t>ハンシュツ</t>
    </rPh>
    <phoneticPr fontId="2"/>
  </si>
  <si>
    <t>携帯回収</t>
    <rPh sb="0" eb="2">
      <t>ケイタイ</t>
    </rPh>
    <rPh sb="2" eb="4">
      <t>カイシュウ</t>
    </rPh>
    <phoneticPr fontId="2"/>
  </si>
  <si>
    <t>11月</t>
    <rPh sb="2" eb="3">
      <t>ツキ</t>
    </rPh>
    <phoneticPr fontId="2"/>
  </si>
  <si>
    <t>携帯トイレブース等清掃（12月分）</t>
    <rPh sb="0" eb="2">
      <t>ケイタイ</t>
    </rPh>
    <rPh sb="8" eb="9">
      <t>トウ</t>
    </rPh>
    <rPh sb="9" eb="11">
      <t>セイソウ</t>
    </rPh>
    <rPh sb="14" eb="15">
      <t>ガツ</t>
    </rPh>
    <rPh sb="15" eb="16">
      <t>ブン</t>
    </rPh>
    <phoneticPr fontId="2"/>
  </si>
  <si>
    <t>バイオトイレ電気料（2月分）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</si>
  <si>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携帯トイレブース等清掃（3月分）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</si>
  <si>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屋久島山岳部保全募金の状況（平成25年３月末）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</si>
  <si>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５　25年３月末現在での山岳部保全募金の残額</t>
    <rPh sb="4" eb="5">
      <t>ネン</t>
    </rPh>
    <rPh sb="6" eb="7">
      <t>ガツ</t>
    </rPh>
    <rPh sb="7" eb="8">
      <t>マツ</t>
    </rPh>
    <rPh sb="8" eb="10">
      <t>ゲンザイ</t>
    </rPh>
    <rPh sb="12" eb="14">
      <t>サンガク</t>
    </rPh>
    <rPh sb="14" eb="15">
      <t>ブ</t>
    </rPh>
    <rPh sb="15" eb="17">
      <t>ホゼン</t>
    </rPh>
    <rPh sb="17" eb="19">
      <t>ボキン</t>
    </rPh>
    <rPh sb="20" eb="22">
      <t>ザンガク</t>
    </rPh>
    <phoneticPr fontId="2"/>
  </si>
  <si>
    <t>　　　　（２）今年度（25年３月末）募金額</t>
    <rPh sb="7" eb="10">
      <t>コンネンド</t>
    </rPh>
    <rPh sb="13" eb="14">
      <t>ネン</t>
    </rPh>
    <rPh sb="15" eb="17">
      <t>ガツマツ</t>
    </rPh>
    <rPh sb="18" eb="20">
      <t>ボキン</t>
    </rPh>
    <rPh sb="20" eb="21">
      <t>ガク</t>
    </rPh>
    <phoneticPr fontId="2"/>
  </si>
  <si>
    <t>　　　　（３）今年度支出額（25年３月分まで）</t>
    <rPh sb="7" eb="10">
      <t>コンネンド</t>
    </rPh>
    <rPh sb="10" eb="13">
      <t>シシュツガク</t>
    </rPh>
    <rPh sb="16" eb="17">
      <t>ネン</t>
    </rPh>
    <rPh sb="18" eb="19">
      <t>ガツ</t>
    </rPh>
    <rPh sb="19" eb="20">
      <t>ブン</t>
    </rPh>
    <phoneticPr fontId="2"/>
  </si>
  <si>
    <t>3月</t>
    <rPh sb="1" eb="2">
      <t>ガツ</t>
    </rPh>
    <phoneticPr fontId="2"/>
  </si>
  <si>
    <t>3月</t>
    <rPh sb="1" eb="2">
      <t>ツキ</t>
    </rPh>
    <phoneticPr fontId="2"/>
  </si>
  <si>
    <t>　　　　（２）今年度募金額</t>
    <rPh sb="7" eb="10">
      <t>コンネンド</t>
    </rPh>
    <rPh sb="10" eb="12">
      <t>ボキン</t>
    </rPh>
    <rPh sb="12" eb="13">
      <t>ガク</t>
    </rPh>
    <phoneticPr fontId="2"/>
  </si>
  <si>
    <t>　　　　（３）今年度支出額</t>
    <rPh sb="7" eb="10">
      <t>コンネンド</t>
    </rPh>
    <rPh sb="10" eb="13">
      <t>シシュツガク</t>
    </rPh>
    <phoneticPr fontId="2"/>
  </si>
  <si>
    <t>　　　　（４）残額　「（１）+（２）-（３）」</t>
    <rPh sb="7" eb="9">
      <t>ザンガク</t>
    </rPh>
    <phoneticPr fontId="2"/>
  </si>
  <si>
    <t xml:space="preserve"> </t>
    <phoneticPr fontId="2"/>
  </si>
  <si>
    <t>10月</t>
    <rPh sb="2" eb="3">
      <t>ガツ</t>
    </rPh>
    <phoneticPr fontId="2"/>
  </si>
  <si>
    <t>バイオトイレ電気料（3月分）</t>
    <rPh sb="6" eb="8">
      <t>デンキ</t>
    </rPh>
    <rPh sb="8" eb="9">
      <t>リョウ</t>
    </rPh>
    <rPh sb="11" eb="12">
      <t>ガツ</t>
    </rPh>
    <rPh sb="12" eb="13">
      <t>ブン</t>
    </rPh>
    <phoneticPr fontId="2"/>
  </si>
  <si>
    <t>屋久島山岳部保全募金の状況（平成26年３月末）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</si>
  <si>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５　26年３月末現在での山岳部保全募金の残額</t>
    <rPh sb="4" eb="5">
      <t>ネン</t>
    </rPh>
    <rPh sb="6" eb="7">
      <t>ガツ</t>
    </rPh>
    <rPh sb="7" eb="8">
      <t>マツ</t>
    </rPh>
    <rPh sb="8" eb="10">
      <t>ゲンザイ</t>
    </rPh>
    <rPh sb="12" eb="14">
      <t>サンガク</t>
    </rPh>
    <rPh sb="14" eb="15">
      <t>ブ</t>
    </rPh>
    <rPh sb="15" eb="17">
      <t>ホゼン</t>
    </rPh>
    <rPh sb="17" eb="19">
      <t>ボキン</t>
    </rPh>
    <rPh sb="20" eb="22">
      <t>ザンガク</t>
    </rPh>
    <phoneticPr fontId="2"/>
  </si>
  <si>
    <t>4月～2月までの累計</t>
    <rPh sb="1" eb="2">
      <t>ガツ</t>
    </rPh>
    <rPh sb="4" eb="5">
      <t>ガツ</t>
    </rPh>
    <rPh sb="8" eb="10">
      <t>ルイケイ</t>
    </rPh>
    <phoneticPr fontId="2"/>
  </si>
  <si>
    <t>５　今月までの山岳部保全募金の残額</t>
    <rPh sb="2" eb="4">
      <t>コンゲツ</t>
    </rPh>
    <rPh sb="7" eb="9">
      <t>サンガク</t>
    </rPh>
    <rPh sb="9" eb="10">
      <t>ブ</t>
    </rPh>
    <rPh sb="10" eb="12">
      <t>ホゼン</t>
    </rPh>
    <rPh sb="12" eb="14">
      <t>ボキン</t>
    </rPh>
    <rPh sb="15" eb="17">
      <t>ザンガク</t>
    </rPh>
    <phoneticPr fontId="2"/>
  </si>
  <si>
    <t>４　これまでの支出経費</t>
    <rPh sb="7" eb="9">
      <t>シシュツ</t>
    </rPh>
    <rPh sb="9" eb="11">
      <t>ケイヒ</t>
    </rPh>
    <phoneticPr fontId="2"/>
  </si>
  <si>
    <t>遺産センター</t>
    <rPh sb="0" eb="2">
      <t>イサン</t>
    </rPh>
    <phoneticPr fontId="2"/>
  </si>
  <si>
    <t>町役場他(宮浦港等)</t>
    <rPh sb="0" eb="1">
      <t>チョウ</t>
    </rPh>
    <rPh sb="1" eb="3">
      <t>ヤクバ</t>
    </rPh>
    <rPh sb="3" eb="4">
      <t>タ</t>
    </rPh>
    <rPh sb="5" eb="7">
      <t>ミヤウラ</t>
    </rPh>
    <rPh sb="7" eb="8">
      <t>コウ</t>
    </rPh>
    <rPh sb="8" eb="9">
      <t>トウ</t>
    </rPh>
    <phoneticPr fontId="2"/>
  </si>
  <si>
    <t>屋久島山岳部保全募金の状況（平成27年3月末）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</si>
  <si>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町役場他(宮浦港,高塚小屋等)</t>
    <rPh sb="0" eb="1">
      <t>チョウ</t>
    </rPh>
    <rPh sb="1" eb="3">
      <t>ヤクバ</t>
    </rPh>
    <rPh sb="3" eb="4">
      <t>タ</t>
    </rPh>
    <rPh sb="5" eb="7">
      <t>ミヤウラ</t>
    </rPh>
    <rPh sb="7" eb="8">
      <t>コウ</t>
    </rPh>
    <rPh sb="9" eb="11">
      <t>タカツカ</t>
    </rPh>
    <rPh sb="11" eb="13">
      <t>コヤ</t>
    </rPh>
    <rPh sb="13" eb="14">
      <t>トウ</t>
    </rPh>
    <phoneticPr fontId="2"/>
  </si>
  <si>
    <t>使用済み携帯トイレ回収手数料　４月分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</si>
  <si>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人数（人）</t>
    <rPh sb="0" eb="2">
      <t>ニンズウ</t>
    </rPh>
    <rPh sb="3" eb="4">
      <t>ニン</t>
    </rPh>
    <phoneticPr fontId="2"/>
  </si>
  <si>
    <t>4月～6月まで
7,424,063円</t>
    <rPh sb="1" eb="2">
      <t>ガツ</t>
    </rPh>
    <rPh sb="4" eb="5">
      <t>ガツ</t>
    </rPh>
    <rPh sb="17" eb="18">
      <t>エン</t>
    </rPh>
    <phoneticPr fontId="2"/>
  </si>
  <si>
    <t>7月～9月まで
5,202,509円</t>
    <phoneticPr fontId="2"/>
  </si>
  <si>
    <t>10月～12月まで
1,176,936円</t>
    <phoneticPr fontId="2"/>
  </si>
  <si>
    <t>屋久島山岳部保全募金の状況（平成28年３月末）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</si>
  <si>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1月～2月まで
50,021円</t>
    <phoneticPr fontId="2"/>
  </si>
  <si>
    <t>3月　1,618,628円</t>
    <rPh sb="1" eb="2">
      <t>ガツ</t>
    </rPh>
    <rPh sb="12" eb="13">
      <t>エン</t>
    </rPh>
    <phoneticPr fontId="2"/>
  </si>
  <si>
    <t>4月～6月まで
6,605,681円</t>
    <rPh sb="1" eb="2">
      <t>ガツ</t>
    </rPh>
    <rPh sb="4" eb="5">
      <t>ガツ</t>
    </rPh>
    <rPh sb="17" eb="18">
      <t>エン</t>
    </rPh>
    <phoneticPr fontId="2"/>
  </si>
  <si>
    <t>石塚小屋し尿運搬手数料（７月分）　衛生社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7" eb="20">
      <t>エイセイシャ</t>
    </rPh>
    <phoneticPr fontId="2"/>
  </si>
  <si>
    <t>鹿之沢小屋し尿運搬手数料（７月分）　衛生社</t>
    <rPh sb="0" eb="1">
      <t>シカ</t>
    </rPh>
    <rPh sb="1" eb="2">
      <t>コレ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rPh sb="18" eb="21">
      <t>エイセイシャ</t>
    </rPh>
    <phoneticPr fontId="2"/>
  </si>
  <si>
    <t>8月</t>
    <rPh sb="1" eb="2">
      <t>ガツ</t>
    </rPh>
    <phoneticPr fontId="2"/>
  </si>
  <si>
    <t>使用済み携帯トイレ回収手数料　８月分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</si>
  <si>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は交付金事業で実施した分</t>
    <rPh sb="1" eb="4">
      <t>コウフキン</t>
    </rPh>
    <rPh sb="4" eb="6">
      <t>ジギョウ</t>
    </rPh>
    <rPh sb="7" eb="9">
      <t>ジッシ</t>
    </rPh>
    <rPh sb="11" eb="12">
      <t>ブン</t>
    </rPh>
    <phoneticPr fontId="2"/>
  </si>
  <si>
    <t>使用済み携帯トイレ回収手数料　９月分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</si>
  <si>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償還金利子及び割引料</t>
    <rPh sb="0" eb="3">
      <t>ショウカンキン</t>
    </rPh>
    <rPh sb="3" eb="5">
      <t>リシ</t>
    </rPh>
    <rPh sb="5" eb="6">
      <t>オヨ</t>
    </rPh>
    <rPh sb="7" eb="10">
      <t>ワリビキリョウ</t>
    </rPh>
    <phoneticPr fontId="2"/>
  </si>
  <si>
    <t>還付金</t>
    <rPh sb="0" eb="3">
      <t>カンプキン</t>
    </rPh>
    <phoneticPr fontId="2"/>
  </si>
  <si>
    <t>雇用保険誤納にによる個人還付</t>
    <rPh sb="0" eb="2">
      <t>コヨウ</t>
    </rPh>
    <rPh sb="2" eb="4">
      <t>ホケン</t>
    </rPh>
    <rPh sb="4" eb="6">
      <t>ゴノウ</t>
    </rPh>
    <rPh sb="10" eb="12">
      <t>コジン</t>
    </rPh>
    <rPh sb="12" eb="14">
      <t>カンプ</t>
    </rPh>
    <phoneticPr fontId="2"/>
  </si>
  <si>
    <t>7月～9月まで
3,832,490円</t>
    <phoneticPr fontId="2"/>
  </si>
  <si>
    <t>使用済み携帯トイレ回収手数料　10月分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</si>
  <si>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淀川登山口トイレし尿汲み取り　11/9　2.9ｔ　衛生社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rPh sb="25" eb="28">
      <t>エイセイシャ</t>
    </rPh>
    <phoneticPr fontId="2"/>
  </si>
  <si>
    <t>使用済み携帯トイレ回収手数料　11月分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</si>
  <si>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使用済み携帯トイレ回収手数料　12月分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7" eb="19">
      <t>ガツブン</t>
    </rPh>
    <phoneticPr fontId="2"/>
  </si>
  <si>
    <t>使用済み携帯トイレ回収手数料　1月分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</si>
  <si>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使用済み携帯トイレ回収手数料　2月分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</si>
  <si>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屋久島山岳部保全募金の状況（平成29年３月末）　</t>
    <rPh sb="0" eb="3">
      <t>ヤクシマ</t>
    </rPh>
    <rPh sb="3" eb="6">
      <t>サンガクブ</t>
    </rPh>
    <rPh sb="6" eb="8">
      <t>ホゼン</t>
    </rPh>
    <rPh sb="8" eb="10">
      <t>ボキン</t>
    </rPh>
    <rPh sb="11" eb="13">
      <t>ジョウキョウ</t>
    </rPh>
    <rPh sb="14" eb="16">
      <t>ヘイセイ</t>
    </rPh>
    <rPh sb="18" eb="19">
      <t>ネン</t>
    </rPh>
    <rPh sb="20" eb="21">
      <t>ツキ</t>
    </rPh>
    <rPh sb="21" eb="22">
      <t>マツ</t>
    </rPh>
    <phoneticPr fontId="2"/>
  </si>
  <si>
    <t>使用済み携帯トイレ回収手数料　3月分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</si>
  <si>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高塚小屋し尿運搬手数料（3月分）　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7" eb="18">
      <t>ヒカリ</t>
    </rPh>
    <phoneticPr fontId="2"/>
  </si>
  <si>
    <t>高塚小屋し尿運搬手数料（12月分）　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4" eb="15">
      <t>ガツ</t>
    </rPh>
    <rPh sb="15" eb="16">
      <t>ブン</t>
    </rPh>
    <rPh sb="18" eb="19">
      <t>ヒカリ</t>
    </rPh>
    <phoneticPr fontId="2"/>
  </si>
  <si>
    <t>雇用保険料個人負担分（4月分）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</si>
  <si>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（3人分）</t>
    <rPh sb="2" eb="4">
      <t>ニンブン</t>
    </rPh>
    <phoneticPr fontId="2"/>
  </si>
  <si>
    <t>雇用保険料個人負担分（5月分）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</si>
  <si>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雇用保険料個人負担分（6月分）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</si>
  <si>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雇用保険料個人負担分（7月分）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</si>
  <si>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雇用保険料個人負担分（8月分）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</si>
  <si>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雇用保険料個人負担分（9月分）</t>
    <rPh sb="0" eb="2">
      <t>コヨウ</t>
    </rPh>
    <rPh sb="2" eb="5">
      <t>ホケンリョウ</t>
    </rPh>
    <rPh sb="5" eb="7">
      <t>コジン</t>
    </rPh>
    <rPh sb="7" eb="10">
      <t>フタンブン</t>
    </rPh>
    <rPh sb="12" eb="14">
      <t>ガツブン</t>
    </rPh>
    <phoneticPr fontId="2"/>
  </si>
  <si>
    <t>雇用保険料個人負担分（10月分）</t>
    <rPh sb="0" eb="2">
      <t>コヨウ</t>
    </rPh>
    <rPh sb="2" eb="5">
      <t>ホケンリョウ</t>
    </rPh>
    <rPh sb="5" eb="7">
      <t>コジン</t>
    </rPh>
    <rPh sb="7" eb="10">
      <t>フタンブン</t>
    </rPh>
    <rPh sb="13" eb="15">
      <t>ガツブン</t>
    </rPh>
    <phoneticPr fontId="2"/>
  </si>
  <si>
    <t>雇用保険料個人負担分（11月分）</t>
    <rPh sb="0" eb="2">
      <t>コヨウ</t>
    </rPh>
    <rPh sb="2" eb="5">
      <t>ホケンリョウ</t>
    </rPh>
    <rPh sb="5" eb="7">
      <t>コジン</t>
    </rPh>
    <rPh sb="7" eb="10">
      <t>フタンブン</t>
    </rPh>
    <rPh sb="13" eb="15">
      <t>ガツブン</t>
    </rPh>
    <phoneticPr fontId="2"/>
  </si>
  <si>
    <t>（2人分）</t>
    <rPh sb="2" eb="4">
      <t>ニンブン</t>
    </rPh>
    <phoneticPr fontId="2"/>
  </si>
  <si>
    <t>３月</t>
    <rPh sb="1" eb="2">
      <t>ガツ</t>
    </rPh>
    <phoneticPr fontId="2"/>
  </si>
  <si>
    <r>
      <t>10月～12月まで
1,585,029円
(</t>
    </r>
    <r>
      <rPr>
        <sz val="9"/>
        <color rgb="FFFF0000"/>
        <rFont val="ＭＳ Ｐゴシック"/>
        <family val="3"/>
        <charset val="128"/>
      </rPr>
      <t>291,488円</t>
    </r>
    <r>
      <rPr>
        <sz val="9"/>
        <rFont val="ＭＳ Ｐゴシック"/>
        <family val="3"/>
        <charset val="128"/>
      </rPr>
      <t>+1,293,541円)</t>
    </r>
    <rPh sb="29" eb="30">
      <t>エン</t>
    </rPh>
    <rPh sb="40" eb="41">
      <t>エン</t>
    </rPh>
    <phoneticPr fontId="2"/>
  </si>
  <si>
    <r>
      <t xml:space="preserve">1月～2月まで
</t>
    </r>
    <r>
      <rPr>
        <sz val="11"/>
        <color rgb="FFFF0000"/>
        <rFont val="ＭＳ Ｐゴシック"/>
        <family val="3"/>
        <charset val="128"/>
      </rPr>
      <t>81,347円</t>
    </r>
    <phoneticPr fontId="2"/>
  </si>
  <si>
    <t>協力金箱</t>
    <rPh sb="0" eb="3">
      <t>キョウリョクキン</t>
    </rPh>
    <rPh sb="3" eb="4">
      <t>ハコ</t>
    </rPh>
    <phoneticPr fontId="2"/>
  </si>
  <si>
    <t>荒川三叉路</t>
    <rPh sb="0" eb="2">
      <t>アラカワ</t>
    </rPh>
    <rPh sb="2" eb="5">
      <t>サンサロ</t>
    </rPh>
    <phoneticPr fontId="12"/>
  </si>
  <si>
    <t>荒川登山口</t>
    <rPh sb="0" eb="2">
      <t>アラカワ</t>
    </rPh>
    <rPh sb="2" eb="5">
      <t>トザングチ</t>
    </rPh>
    <phoneticPr fontId="12"/>
  </si>
  <si>
    <t>屋久島観光協会宮之浦支所</t>
    <rPh sb="0" eb="3">
      <t>ヤクシマ</t>
    </rPh>
    <rPh sb="3" eb="5">
      <t>カンコウ</t>
    </rPh>
    <rPh sb="5" eb="7">
      <t>キョウカイ</t>
    </rPh>
    <rPh sb="7" eb="10">
      <t>ミヤノウラ</t>
    </rPh>
    <rPh sb="10" eb="12">
      <t>シショ</t>
    </rPh>
    <phoneticPr fontId="12"/>
  </si>
  <si>
    <t>屋久島観光協会（空港前）</t>
    <rPh sb="0" eb="3">
      <t>ヤクシマ</t>
    </rPh>
    <rPh sb="3" eb="5">
      <t>カンコウ</t>
    </rPh>
    <rPh sb="5" eb="7">
      <t>キョウカイ</t>
    </rPh>
    <rPh sb="8" eb="10">
      <t>クウコウ</t>
    </rPh>
    <rPh sb="10" eb="11">
      <t>マエ</t>
    </rPh>
    <phoneticPr fontId="12"/>
  </si>
  <si>
    <t>屋久島観光協会安房支所</t>
    <rPh sb="0" eb="3">
      <t>ヤクシマ</t>
    </rPh>
    <rPh sb="3" eb="5">
      <t>カンコウ</t>
    </rPh>
    <rPh sb="5" eb="7">
      <t>キョウカイ</t>
    </rPh>
    <rPh sb="7" eb="9">
      <t>アンボウ</t>
    </rPh>
    <rPh sb="9" eb="11">
      <t>シショ</t>
    </rPh>
    <phoneticPr fontId="12"/>
  </si>
  <si>
    <t>屋久島環境文化村センター</t>
    <rPh sb="0" eb="3">
      <t>ヤクシマ</t>
    </rPh>
    <rPh sb="3" eb="5">
      <t>カンキョウ</t>
    </rPh>
    <rPh sb="5" eb="8">
      <t>ブンカムラ</t>
    </rPh>
    <phoneticPr fontId="12"/>
  </si>
  <si>
    <t>自然館前</t>
    <rPh sb="0" eb="2">
      <t>シゼン</t>
    </rPh>
    <rPh sb="2" eb="3">
      <t>カン</t>
    </rPh>
    <rPh sb="3" eb="4">
      <t>マエ</t>
    </rPh>
    <phoneticPr fontId="12"/>
  </si>
  <si>
    <t>１　収納状況</t>
    <rPh sb="2" eb="4">
      <t>シュウノウ</t>
    </rPh>
    <rPh sb="4" eb="6">
      <t>ジョウキョウ</t>
    </rPh>
    <phoneticPr fontId="2"/>
  </si>
  <si>
    <t>屋久杉自然館前</t>
    <rPh sb="0" eb="3">
      <t>ヤクスギ</t>
    </rPh>
    <rPh sb="3" eb="6">
      <t>シゼンカン</t>
    </rPh>
    <rPh sb="6" eb="7">
      <t>マエ</t>
    </rPh>
    <phoneticPr fontId="12"/>
  </si>
  <si>
    <t>バスチケットに付帯</t>
    <rPh sb="7" eb="9">
      <t>フタイ</t>
    </rPh>
    <phoneticPr fontId="2"/>
  </si>
  <si>
    <t>4月</t>
    <rPh sb="1" eb="2">
      <t>ガツ</t>
    </rPh>
    <phoneticPr fontId="2"/>
  </si>
  <si>
    <t>淀川登山口トイレし尿汲み取り（ｔ）　衛生社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rPh sb="18" eb="21">
      <t>エイセイシャ</t>
    </rPh>
    <phoneticPr fontId="2"/>
  </si>
  <si>
    <t>荒川</t>
    <rPh sb="0" eb="2">
      <t>アラカワ</t>
    </rPh>
    <phoneticPr fontId="2"/>
  </si>
  <si>
    <t>５　今月までの山岳部保全協力金の残額</t>
    <rPh sb="2" eb="4">
      <t>コンゲツ</t>
    </rPh>
    <rPh sb="7" eb="9">
      <t>サンガク</t>
    </rPh>
    <rPh sb="9" eb="10">
      <t>ブ</t>
    </rPh>
    <rPh sb="10" eb="12">
      <t>ホゼン</t>
    </rPh>
    <rPh sb="12" eb="15">
      <t>キョウリョクキン</t>
    </rPh>
    <rPh sb="16" eb="18">
      <t>ザンガク</t>
    </rPh>
    <phoneticPr fontId="2"/>
  </si>
  <si>
    <t>搬出計</t>
    <rPh sb="0" eb="2">
      <t>ハンシュツ</t>
    </rPh>
    <rPh sb="2" eb="3">
      <t>ケイ</t>
    </rPh>
    <phoneticPr fontId="2"/>
  </si>
  <si>
    <t>　　　　（２）今年度協力金収納額</t>
    <rPh sb="7" eb="10">
      <t>コンネンド</t>
    </rPh>
    <rPh sb="10" eb="13">
      <t>キョウリョクキン</t>
    </rPh>
    <rPh sb="13" eb="15">
      <t>シュウノウ</t>
    </rPh>
    <rPh sb="15" eb="16">
      <t>ガク</t>
    </rPh>
    <phoneticPr fontId="2"/>
  </si>
  <si>
    <t>ガイド納入</t>
    <rPh sb="3" eb="5">
      <t>ノウニュウ</t>
    </rPh>
    <phoneticPr fontId="2"/>
  </si>
  <si>
    <t>白谷雲水峡
（午前）</t>
    <rPh sb="0" eb="2">
      <t>シラタニ</t>
    </rPh>
    <rPh sb="2" eb="5">
      <t>ウンスイキョウ</t>
    </rPh>
    <rPh sb="7" eb="9">
      <t>ゴゼン</t>
    </rPh>
    <phoneticPr fontId="12"/>
  </si>
  <si>
    <t>白谷雲水峡
（午後）</t>
    <rPh sb="0" eb="2">
      <t>シラタニ</t>
    </rPh>
    <rPh sb="2" eb="5">
      <t>ウンスイキョウ</t>
    </rPh>
    <rPh sb="7" eb="9">
      <t>ゴゴ</t>
    </rPh>
    <phoneticPr fontId="12"/>
  </si>
  <si>
    <t>淀川登山口
（午前）</t>
    <rPh sb="0" eb="2">
      <t>ヨドカワ</t>
    </rPh>
    <rPh sb="2" eb="4">
      <t>トザン</t>
    </rPh>
    <rPh sb="4" eb="5">
      <t>クチ</t>
    </rPh>
    <rPh sb="7" eb="9">
      <t>ゴゼン</t>
    </rPh>
    <phoneticPr fontId="12"/>
  </si>
  <si>
    <t>淀川登山口
（午後）</t>
    <rPh sb="0" eb="2">
      <t>ヨドカワ</t>
    </rPh>
    <rPh sb="2" eb="4">
      <t>トザン</t>
    </rPh>
    <rPh sb="4" eb="5">
      <t>クチ</t>
    </rPh>
    <rPh sb="7" eb="9">
      <t>ゴゴ</t>
    </rPh>
    <phoneticPr fontId="12"/>
  </si>
  <si>
    <t>バイオトイレ電気料（10月分）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</si>
  <si>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バイオトイレ電気料（11月分）</t>
    <rPh sb="6" eb="8">
      <t>デンキ</t>
    </rPh>
    <rPh sb="8" eb="9">
      <t>リョウ</t>
    </rPh>
    <rPh sb="12" eb="13">
      <t>ガツ</t>
    </rPh>
    <rPh sb="13" eb="14">
      <t>ブン</t>
    </rPh>
    <phoneticPr fontId="2"/>
  </si>
  <si>
    <t>3月分</t>
    <rPh sb="1" eb="3">
      <t>ガツブン</t>
    </rPh>
    <phoneticPr fontId="2"/>
  </si>
  <si>
    <t>屋久島観光協会
空港前</t>
    <rPh sb="0" eb="3">
      <t>ヤクシマ</t>
    </rPh>
    <rPh sb="3" eb="5">
      <t>カンコウ</t>
    </rPh>
    <rPh sb="5" eb="7">
      <t>キョウカイ</t>
    </rPh>
    <rPh sb="8" eb="10">
      <t>クウコウ</t>
    </rPh>
    <rPh sb="10" eb="11">
      <t>マエ</t>
    </rPh>
    <phoneticPr fontId="12"/>
  </si>
  <si>
    <t>観光センター</t>
    <rPh sb="0" eb="2">
      <t>カンコウ</t>
    </rPh>
    <phoneticPr fontId="2"/>
  </si>
  <si>
    <t>森のきらめき</t>
    <rPh sb="0" eb="1">
      <t>モリ</t>
    </rPh>
    <phoneticPr fontId="2"/>
  </si>
  <si>
    <t>5月</t>
  </si>
  <si>
    <t>5月</t>
    <rPh sb="1" eb="2">
      <t>ガツ</t>
    </rPh>
    <phoneticPr fontId="2"/>
  </si>
  <si>
    <t>バイオ</t>
    <phoneticPr fontId="2"/>
  </si>
  <si>
    <t>淀川登山口</t>
    <rPh sb="0" eb="2">
      <t>ヨドガワ</t>
    </rPh>
    <rPh sb="2" eb="4">
      <t>トザン</t>
    </rPh>
    <rPh sb="4" eb="5">
      <t>グチ</t>
    </rPh>
    <phoneticPr fontId="2"/>
  </si>
  <si>
    <t>使用済み携帯トイレ回収手数料　5月分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</si>
  <si>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携帯トイレブース等清掃（4月分）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</si>
  <si>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大株トイレ・バイオトイレ清掃（4月分）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</si>
  <si>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携帯トイレブース等清掃（5月分）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</si>
  <si>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大株トイレ・バイオトイレ清掃（5月分）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</si>
  <si>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 xml:space="preserve">4月 </t>
    <rPh sb="1" eb="2">
      <t>ガツ</t>
    </rPh>
    <phoneticPr fontId="2"/>
  </si>
  <si>
    <t>5月分</t>
    <rPh sb="1" eb="3">
      <t>ガツブン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</si>
  <si>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</si>
  <si>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</si>
  <si>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</si>
  <si>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</si>
  <si>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</si>
  <si>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11月</t>
  </si>
  <si>
    <t>12月</t>
  </si>
  <si>
    <t>負担金</t>
    <rPh sb="0" eb="3">
      <t>フタンキン</t>
    </rPh>
    <phoneticPr fontId="2"/>
  </si>
  <si>
    <t>山岳部保全利用協議会運営負担金</t>
    <rPh sb="0" eb="3">
      <t>サンガクブ</t>
    </rPh>
    <rPh sb="3" eb="5">
      <t>ホゼン</t>
    </rPh>
    <rPh sb="5" eb="7">
      <t>リヨウ</t>
    </rPh>
    <rPh sb="7" eb="10">
      <t>キョウギカイ</t>
    </rPh>
    <rPh sb="10" eb="12">
      <t>ウンエイ</t>
    </rPh>
    <rPh sb="12" eb="15">
      <t>フタンキン</t>
    </rPh>
    <phoneticPr fontId="2"/>
  </si>
  <si>
    <t>平成29年度分-前金払い</t>
    <rPh sb="0" eb="2">
      <t>ヘイセイ</t>
    </rPh>
    <rPh sb="4" eb="7">
      <t>ネンドブン</t>
    </rPh>
    <rPh sb="8" eb="10">
      <t>マエキン</t>
    </rPh>
    <rPh sb="10" eb="11">
      <t>ハラ</t>
    </rPh>
    <phoneticPr fontId="2"/>
  </si>
  <si>
    <t>石塚小屋し尿運搬手数料（4月分）支出誤り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rPh sb="16" eb="18">
      <t>シシュツ</t>
    </rPh>
    <rPh sb="18" eb="19">
      <t>アヤマ</t>
    </rPh>
    <phoneticPr fontId="2"/>
  </si>
  <si>
    <t>搬出</t>
    <rPh sb="0" eb="2">
      <t>ハンシュツ</t>
    </rPh>
    <phoneticPr fontId="2"/>
  </si>
  <si>
    <t>屋久島山岳部環境保全協力金収納状況（平成29年6月末）　</t>
    <rPh sb="0" eb="3">
      <t>ヤクシマ</t>
    </rPh>
    <rPh sb="3" eb="6">
      <t>サンガクブ</t>
    </rPh>
    <rPh sb="6" eb="8">
      <t>カンキョウ</t>
    </rPh>
    <rPh sb="8" eb="10">
      <t>ホゼン</t>
    </rPh>
    <rPh sb="10" eb="13">
      <t>キョウリョクキン</t>
    </rPh>
    <rPh sb="13" eb="15">
      <t>シュウノウ</t>
    </rPh>
    <rPh sb="15" eb="17">
      <t>ジョウキョウ</t>
    </rPh>
    <rPh sb="18" eb="20">
      <t>ヘイセイ</t>
    </rPh>
    <rPh sb="22" eb="23">
      <t>ネン</t>
    </rPh>
    <rPh sb="24" eb="25">
      <t>ツキ</t>
    </rPh>
    <rPh sb="25" eb="26">
      <t>マツ</t>
    </rPh>
    <phoneticPr fontId="2"/>
  </si>
  <si>
    <t>企業+個人寄附</t>
    <rPh sb="0" eb="2">
      <t>キギョウ</t>
    </rPh>
    <rPh sb="3" eb="5">
      <t>コジン</t>
    </rPh>
    <rPh sb="5" eb="7">
      <t>キフ</t>
    </rPh>
    <phoneticPr fontId="2"/>
  </si>
  <si>
    <t>（平成29年6月末）</t>
    <rPh sb="1" eb="3">
      <t>ヘイセイ</t>
    </rPh>
    <rPh sb="5" eb="6">
      <t>ネン</t>
    </rPh>
    <rPh sb="7" eb="9">
      <t>ガツマツ</t>
    </rPh>
    <phoneticPr fontId="2"/>
  </si>
  <si>
    <t>6月分</t>
    <rPh sb="1" eb="3">
      <t>ガツブン</t>
    </rPh>
    <phoneticPr fontId="2"/>
  </si>
  <si>
    <t>6月</t>
    <rPh sb="1" eb="2">
      <t>ガツ</t>
    </rPh>
    <phoneticPr fontId="2"/>
  </si>
  <si>
    <t>発電機用ガソリン携行缶</t>
    <rPh sb="0" eb="4">
      <t>ハツデンキヨウ</t>
    </rPh>
    <rPh sb="8" eb="10">
      <t>ケイコウ</t>
    </rPh>
    <rPh sb="10" eb="11">
      <t>カン</t>
    </rPh>
    <phoneticPr fontId="2"/>
  </si>
  <si>
    <t>室内蛍光灯</t>
    <rPh sb="0" eb="2">
      <t>シツナイ</t>
    </rPh>
    <rPh sb="2" eb="5">
      <t>ケイコウトウ</t>
    </rPh>
    <phoneticPr fontId="2"/>
  </si>
  <si>
    <t>マット・スノコ</t>
    <phoneticPr fontId="2"/>
  </si>
  <si>
    <t>バイオ</t>
    <phoneticPr fontId="2"/>
  </si>
  <si>
    <t>タンク修理部品</t>
    <rPh sb="3" eb="5">
      <t>シュウリ</t>
    </rPh>
    <rPh sb="5" eb="7">
      <t>ブヒン</t>
    </rPh>
    <phoneticPr fontId="2"/>
  </si>
  <si>
    <t>発電機修理</t>
    <rPh sb="0" eb="3">
      <t>ハツデンキ</t>
    </rPh>
    <rPh sb="3" eb="5">
      <t>シュウリ</t>
    </rPh>
    <phoneticPr fontId="2"/>
  </si>
  <si>
    <t>淀川登山口</t>
    <rPh sb="0" eb="2">
      <t>ヨドガワ</t>
    </rPh>
    <rPh sb="2" eb="4">
      <t>トザン</t>
    </rPh>
    <rPh sb="4" eb="5">
      <t>グチ</t>
    </rPh>
    <phoneticPr fontId="2"/>
  </si>
  <si>
    <t>使用済み携帯トイレ回収手数料　6月分</t>
    <rPh sb="0" eb="2">
      <t>シヨウ</t>
    </rPh>
    <rPh sb="2" eb="3">
      <t>ズ</t>
    </rPh>
    <rPh sb="4" eb="6">
      <t>ケイタイ</t>
    </rPh>
    <rPh sb="9" eb="11">
      <t>カイシュウ</t>
    </rPh>
    <rPh sb="11" eb="14">
      <t>テスウリョウ</t>
    </rPh>
    <rPh sb="16" eb="18">
      <t>ガツブン</t>
    </rPh>
    <phoneticPr fontId="2"/>
  </si>
  <si>
    <t>携帯トイレブース等清掃（6月分）</t>
    <rPh sb="0" eb="2">
      <t>ケイタイ</t>
    </rPh>
    <rPh sb="8" eb="9">
      <t>トウ</t>
    </rPh>
    <rPh sb="9" eb="11">
      <t>セイソウ</t>
    </rPh>
    <rPh sb="13" eb="14">
      <t>ガツ</t>
    </rPh>
    <rPh sb="14" eb="15">
      <t>ブン</t>
    </rPh>
    <phoneticPr fontId="2"/>
  </si>
  <si>
    <t>大株トイレ・バイオトイレ清掃（6月分）</t>
    <rPh sb="0" eb="1">
      <t>オオ</t>
    </rPh>
    <rPh sb="1" eb="2">
      <t>カブ</t>
    </rPh>
    <rPh sb="12" eb="14">
      <t>セイソウ</t>
    </rPh>
    <rPh sb="16" eb="18">
      <t>ガツブン</t>
    </rPh>
    <phoneticPr fontId="2"/>
  </si>
  <si>
    <t>新高塚小屋
トイレ</t>
    <rPh sb="0" eb="1">
      <t>シン</t>
    </rPh>
    <rPh sb="1" eb="3">
      <t>タカツカ</t>
    </rPh>
    <rPh sb="3" eb="5">
      <t>コヤ</t>
    </rPh>
    <phoneticPr fontId="2"/>
  </si>
  <si>
    <t>一般会計に繰入額</t>
    <rPh sb="0" eb="2">
      <t>イッパン</t>
    </rPh>
    <rPh sb="2" eb="4">
      <t>カイケイ</t>
    </rPh>
    <rPh sb="5" eb="7">
      <t>クリイレ</t>
    </rPh>
    <rPh sb="7" eb="8">
      <t>ガク</t>
    </rPh>
    <phoneticPr fontId="2"/>
  </si>
  <si>
    <t>山岳部環境保全協力金執行明細（累計）</t>
    <rPh sb="0" eb="2">
      <t>サンガク</t>
    </rPh>
    <rPh sb="2" eb="3">
      <t>ブ</t>
    </rPh>
    <rPh sb="3" eb="5">
      <t>カンキョウ</t>
    </rPh>
    <rPh sb="5" eb="7">
      <t>ホゼン</t>
    </rPh>
    <rPh sb="7" eb="10">
      <t>キョウリョクキン</t>
    </rPh>
    <rPh sb="10" eb="12">
      <t>シッコウ</t>
    </rPh>
    <rPh sb="12" eb="14">
      <t>メイサイ</t>
    </rPh>
    <rPh sb="15" eb="17">
      <t>ルイケイ</t>
    </rPh>
    <phoneticPr fontId="2"/>
  </si>
  <si>
    <t>マナー指導腕章</t>
    <rPh sb="3" eb="5">
      <t>シドウ</t>
    </rPh>
    <rPh sb="5" eb="7">
      <t>ワンショウ</t>
    </rPh>
    <phoneticPr fontId="2"/>
  </si>
  <si>
    <t>ホウキ・ホース・タワシ</t>
    <phoneticPr fontId="2"/>
  </si>
  <si>
    <t>CRC・スノコ</t>
    <phoneticPr fontId="2"/>
  </si>
  <si>
    <t>ホース取付器具</t>
    <rPh sb="3" eb="5">
      <t>トリツケ</t>
    </rPh>
    <rPh sb="5" eb="7">
      <t>キグ</t>
    </rPh>
    <phoneticPr fontId="2"/>
  </si>
  <si>
    <t>コアレストイレットペーパー①</t>
    <phoneticPr fontId="2"/>
  </si>
  <si>
    <t>トイレットペーパー①</t>
    <phoneticPr fontId="2"/>
  </si>
  <si>
    <t>コアレストイレットペーパー②</t>
    <phoneticPr fontId="2"/>
  </si>
  <si>
    <t>コアレストイレットペーパー③</t>
    <phoneticPr fontId="2"/>
  </si>
  <si>
    <t>淀川登山口トイレし尿汲み取り（2.9ｔ）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</si>
  <si>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荒川登山口トイレし尿汲み取り（4.6ｔ）</t>
    <rPh sb="0" eb="2">
      <t>アラカワ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</si>
  <si>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淀川小屋し尿運搬手数料（4月分）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</si>
  <si>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石塚小屋し尿運搬手数料（4月分）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</si>
  <si>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淀川登山口トイレし尿汲み取り（2.8ｔ）</t>
    <rPh sb="0" eb="2">
      <t>ヨドガワ</t>
    </rPh>
    <rPh sb="2" eb="4">
      <t>トザン</t>
    </rPh>
    <rPh sb="4" eb="5">
      <t>グチ</t>
    </rPh>
    <rPh sb="9" eb="10">
      <t>ニョウ</t>
    </rPh>
    <rPh sb="10" eb="11">
      <t>ク</t>
    </rPh>
    <rPh sb="12" eb="13">
      <t>ト</t>
    </rPh>
    <phoneticPr fontId="2"/>
  </si>
  <si>
    <t>高塚小屋し尿運搬手数料（5月分）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</si>
  <si>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新高塚小屋し尿運搬手数料（5月分）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</si>
  <si>
    <t>淀川小屋し尿運搬手数料（5月分）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</si>
  <si>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石塚小屋し尿運搬手数料（5月分）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</si>
  <si>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高塚小屋し尿運搬手数料（6月分）</t>
    <rPh sb="0" eb="2">
      <t>タカツカ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5">
      <t>ガツブン</t>
    </rPh>
    <phoneticPr fontId="2"/>
  </si>
  <si>
    <t>新高塚小屋し尿運搬手数料（6月分）</t>
    <rPh sb="0" eb="1">
      <t>シン</t>
    </rPh>
    <rPh sb="1" eb="3">
      <t>タカツカ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6">
      <t>ガツブン</t>
    </rPh>
    <phoneticPr fontId="2"/>
  </si>
  <si>
    <t>淀川小屋し尿運搬手数料（6月分）</t>
    <rPh sb="0" eb="2">
      <t>ヨドガワ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</si>
  <si>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石塚小屋し尿運搬手数料（6月分）</t>
    <rPh sb="0" eb="2">
      <t>イシヅカ</t>
    </rPh>
    <rPh sb="2" eb="4">
      <t>コヤ</t>
    </rPh>
    <rPh sb="5" eb="6">
      <t>ニョウ</t>
    </rPh>
    <rPh sb="6" eb="8">
      <t>ウンパン</t>
    </rPh>
    <rPh sb="8" eb="11">
      <t>テスウリョウ</t>
    </rPh>
    <rPh sb="13" eb="14">
      <t>ガツ</t>
    </rPh>
    <rPh sb="14" eb="15">
      <t>ブン</t>
    </rPh>
    <phoneticPr fontId="2"/>
  </si>
  <si>
    <t>鹿之沢小屋し尿運搬手数料（6月分）</t>
    <rPh sb="0" eb="1">
      <t>シカ</t>
    </rPh>
    <rPh sb="1" eb="2">
      <t>ノ</t>
    </rPh>
    <rPh sb="2" eb="3">
      <t>サワ</t>
    </rPh>
    <rPh sb="3" eb="5">
      <t>コヤ</t>
    </rPh>
    <rPh sb="6" eb="7">
      <t>ニョウ</t>
    </rPh>
    <rPh sb="7" eb="9">
      <t>ウンパン</t>
    </rPh>
    <rPh sb="9" eb="12">
      <t>テスウリョウ</t>
    </rPh>
    <rPh sb="14" eb="15">
      <t>ガツ</t>
    </rPh>
    <rPh sb="15" eb="1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</si>
</sst>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\ ;&quot;△&quot;\ #,##0\ "/>
    <numFmt numFmtId="179" formatCode="#,##0\ ;&quot;△&quot;#,##0\ "/>
    <numFmt numFmtId="180" formatCode="#,##0\ &quot;円&quot;\ "/>
    <numFmt numFmtId="181" formatCode="#,##0;\△#,##0"/>
    <numFmt numFmtId="182" formatCode="#,###&quot;円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0" fontId="0" fillId="2" borderId="12" xfId="0" applyFill="1" applyBorder="1" applyAlignment="1">
      <alignment horizontal="center" vertical="center" wrapText="1"/>
    </xf>
    <xf numFmtId="176" fontId="0" fillId="2" borderId="13" xfId="0" applyNumberFormat="1" applyFill="1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176" fontId="0" fillId="3" borderId="1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176" fontId="0" fillId="3" borderId="3" xfId="0" applyNumberFormat="1" applyFill="1" applyBorder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7" xfId="0" applyBorder="1">
      <alignment vertical="center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>
      <alignment vertical="center"/>
    </xf>
    <xf numFmtId="0" fontId="0" fillId="0" borderId="3" xfId="0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2" borderId="23" xfId="0" applyNumberFormat="1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3" borderId="23" xfId="0" applyNumberFormat="1" applyFill="1" applyBorder="1">
      <alignment vertical="center"/>
    </xf>
    <xf numFmtId="0" fontId="0" fillId="0" borderId="25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10" xfId="0" applyFill="1" applyBorder="1">
      <alignment vertical="center"/>
    </xf>
    <xf numFmtId="177" fontId="0" fillId="2" borderId="2" xfId="0" applyNumberFormat="1" applyFill="1" applyBorder="1">
      <alignment vertical="center"/>
    </xf>
    <xf numFmtId="0" fontId="0" fillId="2" borderId="29" xfId="0" applyFill="1" applyBorder="1">
      <alignment vertical="center"/>
    </xf>
    <xf numFmtId="177" fontId="0" fillId="2" borderId="7" xfId="0" applyNumberFormat="1" applyFill="1" applyBorder="1">
      <alignment vertical="center"/>
    </xf>
    <xf numFmtId="0" fontId="0" fillId="2" borderId="3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23" xfId="0" applyBorder="1">
      <alignment vertical="center"/>
    </xf>
    <xf numFmtId="176" fontId="0" fillId="0" borderId="31" xfId="0" applyNumberFormat="1" applyBorder="1">
      <alignment vertical="center"/>
    </xf>
    <xf numFmtId="176" fontId="0" fillId="2" borderId="31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8" xfId="0" applyFill="1" applyBorder="1">
      <alignment vertical="center"/>
    </xf>
    <xf numFmtId="0" fontId="5" fillId="0" borderId="3" xfId="0" applyFont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176" fontId="0" fillId="0" borderId="34" xfId="0" applyNumberFormat="1" applyBorder="1">
      <alignment vertical="center"/>
    </xf>
    <xf numFmtId="38" fontId="0" fillId="0" borderId="0" xfId="1" applyFont="1">
      <alignment vertical="center"/>
    </xf>
    <xf numFmtId="0" fontId="0" fillId="2" borderId="11" xfId="0" applyFill="1" applyBorder="1">
      <alignment vertical="center"/>
    </xf>
    <xf numFmtId="38" fontId="0" fillId="2" borderId="29" xfId="1" applyFont="1" applyFill="1" applyBorder="1">
      <alignment vertical="center"/>
    </xf>
    <xf numFmtId="38" fontId="0" fillId="2" borderId="30" xfId="1" applyFont="1" applyFill="1" applyBorder="1">
      <alignment vertical="center"/>
    </xf>
    <xf numFmtId="38" fontId="0" fillId="2" borderId="35" xfId="1" applyFont="1" applyFill="1" applyBorder="1">
      <alignment vertical="center"/>
    </xf>
    <xf numFmtId="38" fontId="0" fillId="2" borderId="7" xfId="1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37" xfId="0" applyBorder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27" xfId="0" applyNumberFormat="1" applyFill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38" fontId="1" fillId="0" borderId="23" xfId="1" applyBorder="1">
      <alignment vertical="center"/>
    </xf>
    <xf numFmtId="38" fontId="0" fillId="0" borderId="2" xfId="1" applyFont="1" applyBorder="1">
      <alignment vertical="center"/>
    </xf>
    <xf numFmtId="0" fontId="0" fillId="0" borderId="44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1" fillId="2" borderId="29" xfId="1" applyFill="1" applyBorder="1">
      <alignment vertical="center"/>
    </xf>
    <xf numFmtId="38" fontId="1" fillId="2" borderId="35" xfId="1" applyFill="1" applyBorder="1">
      <alignment vertical="center"/>
    </xf>
    <xf numFmtId="38" fontId="1" fillId="2" borderId="7" xfId="1" applyFill="1" applyBorder="1">
      <alignment vertical="center"/>
    </xf>
    <xf numFmtId="38" fontId="1" fillId="2" borderId="13" xfId="1" applyFill="1" applyBorder="1">
      <alignment vertical="center"/>
    </xf>
    <xf numFmtId="38" fontId="1" fillId="2" borderId="30" xfId="1" applyFill="1" applyBorder="1">
      <alignment vertical="center"/>
    </xf>
    <xf numFmtId="0" fontId="8" fillId="0" borderId="3" xfId="0" applyFont="1" applyBorder="1" applyAlignment="1">
      <alignment vertical="center" wrapText="1"/>
    </xf>
    <xf numFmtId="38" fontId="0" fillId="0" borderId="1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33" xfId="1" applyFont="1" applyFill="1" applyBorder="1">
      <alignment vertical="center"/>
    </xf>
    <xf numFmtId="38" fontId="0" fillId="0" borderId="15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8" xfId="1" applyFont="1" applyFill="1" applyBorder="1">
      <alignment vertical="center"/>
    </xf>
    <xf numFmtId="176" fontId="0" fillId="0" borderId="23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8" fontId="1" fillId="0" borderId="16" xfId="1" applyBorder="1">
      <alignment vertical="center"/>
    </xf>
    <xf numFmtId="38" fontId="1" fillId="0" borderId="8" xfId="1" applyBorder="1">
      <alignment vertical="center"/>
    </xf>
    <xf numFmtId="38" fontId="1" fillId="0" borderId="25" xfId="1" applyBorder="1">
      <alignment vertical="center"/>
    </xf>
    <xf numFmtId="38" fontId="1" fillId="0" borderId="25" xfId="1" applyFill="1" applyBorder="1">
      <alignment vertical="center"/>
    </xf>
    <xf numFmtId="38" fontId="1" fillId="0" borderId="8" xfId="1" applyFill="1" applyBorder="1">
      <alignment vertical="center"/>
    </xf>
    <xf numFmtId="38" fontId="1" fillId="0" borderId="33" xfId="1" applyFill="1" applyBorder="1">
      <alignment vertical="center"/>
    </xf>
    <xf numFmtId="38" fontId="1" fillId="0" borderId="15" xfId="1" applyBorder="1">
      <alignment vertical="center"/>
    </xf>
    <xf numFmtId="38" fontId="1" fillId="0" borderId="2" xfId="1" applyBorder="1">
      <alignment vertical="center"/>
    </xf>
    <xf numFmtId="38" fontId="1" fillId="0" borderId="21" xfId="1" applyBorder="1">
      <alignment vertical="center"/>
    </xf>
    <xf numFmtId="38" fontId="1" fillId="0" borderId="10" xfId="1" applyBorder="1">
      <alignment vertical="center"/>
    </xf>
    <xf numFmtId="38" fontId="1" fillId="0" borderId="38" xfId="1" applyFill="1" applyBorder="1">
      <alignment vertical="center"/>
    </xf>
    <xf numFmtId="176" fontId="0" fillId="0" borderId="38" xfId="0" applyNumberFormat="1" applyBorder="1" applyAlignment="1">
      <alignment vertical="center"/>
    </xf>
    <xf numFmtId="38" fontId="1" fillId="0" borderId="25" xfId="1" applyFont="1" applyFill="1" applyBorder="1">
      <alignment vertical="center"/>
    </xf>
    <xf numFmtId="38" fontId="1" fillId="0" borderId="18" xfId="1" applyBorder="1">
      <alignment vertical="center"/>
    </xf>
    <xf numFmtId="38" fontId="1" fillId="0" borderId="36" xfId="1" applyFill="1" applyBorder="1">
      <alignment vertical="center"/>
    </xf>
    <xf numFmtId="38" fontId="1" fillId="0" borderId="43" xfId="1" applyFill="1" applyBorder="1">
      <alignment vertical="center"/>
    </xf>
    <xf numFmtId="38" fontId="1" fillId="0" borderId="0" xfId="1" applyFill="1" applyBorder="1">
      <alignment vertical="center"/>
    </xf>
    <xf numFmtId="38" fontId="1" fillId="2" borderId="21" xfId="1" applyFill="1" applyBorder="1">
      <alignment vertical="center"/>
    </xf>
    <xf numFmtId="38" fontId="1" fillId="2" borderId="10" xfId="1" applyFill="1" applyBorder="1">
      <alignment vertical="center"/>
    </xf>
    <xf numFmtId="38" fontId="1" fillId="2" borderId="11" xfId="1" applyFill="1" applyBorder="1">
      <alignment vertical="center"/>
    </xf>
    <xf numFmtId="38" fontId="1" fillId="2" borderId="19" xfId="1" applyFill="1" applyBorder="1">
      <alignment vertical="center"/>
    </xf>
    <xf numFmtId="38" fontId="1" fillId="2" borderId="48" xfId="1" applyFill="1" applyBorder="1">
      <alignment vertical="center"/>
    </xf>
    <xf numFmtId="0" fontId="0" fillId="0" borderId="11" xfId="0" applyBorder="1" applyAlignment="1">
      <alignment vertical="center"/>
    </xf>
    <xf numFmtId="38" fontId="1" fillId="2" borderId="49" xfId="1" applyFill="1" applyBorder="1">
      <alignment vertical="center"/>
    </xf>
    <xf numFmtId="0" fontId="0" fillId="0" borderId="50" xfId="0" applyBorder="1" applyAlignment="1">
      <alignment vertical="center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>
      <alignment vertical="center"/>
    </xf>
    <xf numFmtId="38" fontId="1" fillId="2" borderId="54" xfId="1" applyFill="1" applyBorder="1">
      <alignment vertical="center"/>
    </xf>
    <xf numFmtId="0" fontId="0" fillId="0" borderId="13" xfId="0" applyBorder="1" applyAlignment="1">
      <alignment vertical="center"/>
    </xf>
    <xf numFmtId="176" fontId="0" fillId="2" borderId="6" xfId="0" applyNumberFormat="1" applyFill="1" applyBorder="1" applyAlignment="1">
      <alignment vertical="center" shrinkToFit="1"/>
    </xf>
    <xf numFmtId="176" fontId="0" fillId="2" borderId="7" xfId="0" applyNumberFormat="1" applyFill="1" applyBorder="1" applyAlignment="1">
      <alignment vertical="center" shrinkToFit="1"/>
    </xf>
    <xf numFmtId="176" fontId="0" fillId="2" borderId="19" xfId="0" applyNumberFormat="1" applyFill="1" applyBorder="1" applyAlignment="1">
      <alignment vertical="center" shrinkToFit="1"/>
    </xf>
    <xf numFmtId="176" fontId="0" fillId="2" borderId="13" xfId="0" applyNumberFormat="1" applyFill="1" applyBorder="1" applyAlignment="1">
      <alignment vertical="center" shrinkToFit="1"/>
    </xf>
    <xf numFmtId="176" fontId="0" fillId="2" borderId="32" xfId="0" applyNumberFormat="1" applyFill="1" applyBorder="1" applyAlignment="1">
      <alignment vertical="center" shrinkToFit="1"/>
    </xf>
    <xf numFmtId="176" fontId="0" fillId="0" borderId="23" xfId="0" applyNumberFormat="1" applyFill="1" applyBorder="1">
      <alignment vertical="center"/>
    </xf>
    <xf numFmtId="179" fontId="9" fillId="0" borderId="15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38" fontId="1" fillId="0" borderId="46" xfId="1" applyBorder="1">
      <alignment vertical="center"/>
    </xf>
    <xf numFmtId="38" fontId="1" fillId="0" borderId="47" xfId="1" applyBorder="1">
      <alignment vertical="center"/>
    </xf>
    <xf numFmtId="38" fontId="0" fillId="0" borderId="47" xfId="1" applyFont="1" applyBorder="1">
      <alignment vertical="center"/>
    </xf>
    <xf numFmtId="38" fontId="1" fillId="0" borderId="35" xfId="1" applyBorder="1">
      <alignment vertical="center"/>
    </xf>
    <xf numFmtId="38" fontId="1" fillId="0" borderId="7" xfId="1" applyBorder="1">
      <alignment vertical="center"/>
    </xf>
    <xf numFmtId="38" fontId="1" fillId="2" borderId="55" xfId="1" applyNumberFormat="1" applyFill="1" applyBorder="1">
      <alignment vertical="center"/>
    </xf>
    <xf numFmtId="38" fontId="1" fillId="2" borderId="9" xfId="1" applyNumberFormat="1" applyFill="1" applyBorder="1">
      <alignment vertical="center"/>
    </xf>
    <xf numFmtId="38" fontId="1" fillId="2" borderId="2" xfId="1" applyNumberFormat="1" applyFill="1" applyBorder="1">
      <alignment vertical="center"/>
    </xf>
    <xf numFmtId="176" fontId="0" fillId="0" borderId="26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38" fontId="0" fillId="2" borderId="52" xfId="0" applyNumberFormat="1" applyFill="1" applyBorder="1">
      <alignment vertical="center"/>
    </xf>
    <xf numFmtId="0" fontId="0" fillId="10" borderId="0" xfId="0" applyFill="1" applyAlignment="1">
      <alignment vertical="center"/>
    </xf>
    <xf numFmtId="0" fontId="0" fillId="11" borderId="8" xfId="0" applyFill="1" applyBorder="1">
      <alignment vertical="center"/>
    </xf>
    <xf numFmtId="177" fontId="0" fillId="11" borderId="8" xfId="0" applyNumberFormat="1" applyFill="1" applyBorder="1">
      <alignment vertical="center"/>
    </xf>
    <xf numFmtId="0" fontId="0" fillId="11" borderId="25" xfId="0" applyFill="1" applyBorder="1">
      <alignment vertical="center"/>
    </xf>
    <xf numFmtId="0" fontId="0" fillId="11" borderId="33" xfId="0" applyFill="1" applyBorder="1">
      <alignment vertical="center"/>
    </xf>
    <xf numFmtId="0" fontId="0" fillId="11" borderId="2" xfId="0" applyFill="1" applyBorder="1">
      <alignment vertical="center"/>
    </xf>
    <xf numFmtId="0" fontId="0" fillId="11" borderId="10" xfId="0" applyFill="1" applyBorder="1">
      <alignment vertical="center"/>
    </xf>
    <xf numFmtId="177" fontId="0" fillId="11" borderId="2" xfId="0" applyNumberFormat="1" applyFill="1" applyBorder="1">
      <alignment vertical="center"/>
    </xf>
    <xf numFmtId="0" fontId="0" fillId="11" borderId="23" xfId="0" applyFill="1" applyBorder="1">
      <alignment vertical="center"/>
    </xf>
    <xf numFmtId="0" fontId="0" fillId="11" borderId="38" xfId="0" applyFill="1" applyBorder="1">
      <alignment vertical="center"/>
    </xf>
    <xf numFmtId="0" fontId="0" fillId="11" borderId="11" xfId="0" applyFill="1" applyBorder="1">
      <alignment vertical="center"/>
    </xf>
    <xf numFmtId="38" fontId="1" fillId="11" borderId="7" xfId="1" applyFont="1" applyFill="1" applyBorder="1">
      <alignment vertical="center"/>
    </xf>
    <xf numFmtId="38" fontId="1" fillId="11" borderId="13" xfId="1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Fill="1" applyBorder="1">
      <alignment vertical="center"/>
    </xf>
    <xf numFmtId="176" fontId="0" fillId="2" borderId="63" xfId="0" applyNumberFormat="1" applyFill="1" applyBorder="1" applyAlignment="1">
      <alignment vertical="center" shrinkToFit="1"/>
    </xf>
    <xf numFmtId="176" fontId="0" fillId="12" borderId="64" xfId="0" applyNumberFormat="1" applyFill="1" applyBorder="1">
      <alignment vertical="center"/>
    </xf>
    <xf numFmtId="38" fontId="0" fillId="0" borderId="33" xfId="1" applyFont="1" applyFill="1" applyBorder="1" applyAlignment="1">
      <alignment vertical="center" shrinkToFit="1"/>
    </xf>
    <xf numFmtId="0" fontId="0" fillId="0" borderId="65" xfId="0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6" xfId="0" applyBorder="1">
      <alignment vertical="center"/>
    </xf>
    <xf numFmtId="176" fontId="10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4" fillId="0" borderId="17" xfId="0" applyFont="1" applyBorder="1">
      <alignment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6" fillId="0" borderId="60" xfId="0" applyFont="1" applyBorder="1" applyAlignment="1">
      <alignment vertical="center" wrapText="1" shrinkToFit="1"/>
    </xf>
    <xf numFmtId="176" fontId="14" fillId="0" borderId="46" xfId="0" applyNumberFormat="1" applyFont="1" applyBorder="1">
      <alignment vertical="center"/>
    </xf>
    <xf numFmtId="176" fontId="14" fillId="0" borderId="2" xfId="0" applyNumberFormat="1" applyFont="1" applyBorder="1">
      <alignment vertical="center"/>
    </xf>
    <xf numFmtId="176" fontId="14" fillId="0" borderId="23" xfId="0" applyNumberFormat="1" applyFont="1" applyBorder="1">
      <alignment vertical="center"/>
    </xf>
    <xf numFmtId="176" fontId="14" fillId="0" borderId="23" xfId="0" applyNumberFormat="1" applyFont="1" applyFill="1" applyBorder="1">
      <alignment vertical="center"/>
    </xf>
    <xf numFmtId="176" fontId="14" fillId="0" borderId="3" xfId="0" applyNumberFormat="1" applyFont="1" applyBorder="1">
      <alignment vertical="center"/>
    </xf>
    <xf numFmtId="176" fontId="14" fillId="0" borderId="31" xfId="0" applyNumberFormat="1" applyFont="1" applyBorder="1">
      <alignment vertical="center"/>
    </xf>
    <xf numFmtId="0" fontId="16" fillId="0" borderId="23" xfId="0" applyFont="1" applyBorder="1" applyAlignment="1">
      <alignment vertical="center" wrapText="1" shrinkToFit="1"/>
    </xf>
    <xf numFmtId="176" fontId="14" fillId="0" borderId="15" xfId="0" applyNumberFormat="1" applyFont="1" applyBorder="1">
      <alignment vertical="center"/>
    </xf>
    <xf numFmtId="0" fontId="16" fillId="0" borderId="18" xfId="0" applyFont="1" applyBorder="1" applyAlignment="1">
      <alignment vertical="center" wrapText="1" shrinkToFit="1"/>
    </xf>
    <xf numFmtId="0" fontId="14" fillId="3" borderId="23" xfId="0" applyFont="1" applyFill="1" applyBorder="1" applyAlignment="1">
      <alignment vertical="center" shrinkToFit="1"/>
    </xf>
    <xf numFmtId="176" fontId="14" fillId="2" borderId="15" xfId="0" applyNumberFormat="1" applyFont="1" applyFill="1" applyBorder="1">
      <alignment vertical="center"/>
    </xf>
    <xf numFmtId="176" fontId="14" fillId="2" borderId="2" xfId="0" applyNumberFormat="1" applyFont="1" applyFill="1" applyBorder="1">
      <alignment vertical="center"/>
    </xf>
    <xf numFmtId="176" fontId="14" fillId="2" borderId="23" xfId="0" applyNumberFormat="1" applyFont="1" applyFill="1" applyBorder="1">
      <alignment vertical="center"/>
    </xf>
    <xf numFmtId="176" fontId="14" fillId="2" borderId="3" xfId="0" applyNumberFormat="1" applyFont="1" applyFill="1" applyBorder="1">
      <alignment vertical="center"/>
    </xf>
    <xf numFmtId="176" fontId="14" fillId="2" borderId="31" xfId="0" applyNumberFormat="1" applyFont="1" applyFill="1" applyBorder="1">
      <alignment vertical="center"/>
    </xf>
    <xf numFmtId="176" fontId="14" fillId="3" borderId="15" xfId="0" applyNumberFormat="1" applyFont="1" applyFill="1" applyBorder="1">
      <alignment vertical="center"/>
    </xf>
    <xf numFmtId="176" fontId="14" fillId="3" borderId="2" xfId="0" applyNumberFormat="1" applyFont="1" applyFill="1" applyBorder="1">
      <alignment vertical="center"/>
    </xf>
    <xf numFmtId="176" fontId="14" fillId="3" borderId="23" xfId="0" applyNumberFormat="1" applyFont="1" applyFill="1" applyBorder="1">
      <alignment vertical="center"/>
    </xf>
    <xf numFmtId="176" fontId="14" fillId="3" borderId="3" xfId="0" applyNumberFormat="1" applyFont="1" applyFill="1" applyBorder="1">
      <alignment vertical="center"/>
    </xf>
    <xf numFmtId="0" fontId="14" fillId="3" borderId="3" xfId="0" applyFont="1" applyFill="1" applyBorder="1" applyAlignment="1">
      <alignment vertical="center" shrinkToFit="1"/>
    </xf>
    <xf numFmtId="176" fontId="14" fillId="2" borderId="1" xfId="0" applyNumberFormat="1" applyFont="1" applyFill="1" applyBorder="1">
      <alignment vertical="center"/>
    </xf>
    <xf numFmtId="0" fontId="14" fillId="0" borderId="3" xfId="0" applyFont="1" applyBorder="1" applyAlignment="1">
      <alignment vertical="center" shrinkToFit="1"/>
    </xf>
    <xf numFmtId="176" fontId="14" fillId="0" borderId="1" xfId="0" applyNumberFormat="1" applyFont="1" applyBorder="1">
      <alignment vertical="center"/>
    </xf>
    <xf numFmtId="176" fontId="14" fillId="2" borderId="11" xfId="0" applyNumberFormat="1" applyFont="1" applyFill="1" applyBorder="1">
      <alignment vertical="center"/>
    </xf>
    <xf numFmtId="176" fontId="14" fillId="2" borderId="6" xfId="0" applyNumberFormat="1" applyFont="1" applyFill="1" applyBorder="1" applyAlignment="1">
      <alignment vertical="center" shrinkToFit="1"/>
    </xf>
    <xf numFmtId="176" fontId="14" fillId="2" borderId="7" xfId="0" applyNumberFormat="1" applyFont="1" applyFill="1" applyBorder="1" applyAlignment="1">
      <alignment vertical="center" shrinkToFit="1"/>
    </xf>
    <xf numFmtId="176" fontId="14" fillId="2" borderId="19" xfId="0" applyNumberFormat="1" applyFont="1" applyFill="1" applyBorder="1" applyAlignment="1">
      <alignment vertical="center" shrinkToFit="1"/>
    </xf>
    <xf numFmtId="176" fontId="14" fillId="2" borderId="63" xfId="0" applyNumberFormat="1" applyFont="1" applyFill="1" applyBorder="1" applyAlignment="1">
      <alignment vertical="center" shrinkToFit="1"/>
    </xf>
    <xf numFmtId="176" fontId="14" fillId="2" borderId="32" xfId="0" applyNumberFormat="1" applyFont="1" applyFill="1" applyBorder="1" applyAlignment="1">
      <alignment vertical="center" shrinkToFit="1"/>
    </xf>
    <xf numFmtId="0" fontId="14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38" fontId="14" fillId="0" borderId="0" xfId="1" applyFont="1">
      <alignment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38" fontId="14" fillId="0" borderId="46" xfId="1" applyFont="1" applyBorder="1">
      <alignment vertical="center"/>
    </xf>
    <xf numFmtId="38" fontId="14" fillId="0" borderId="47" xfId="1" applyFont="1" applyBorder="1">
      <alignment vertical="center"/>
    </xf>
    <xf numFmtId="38" fontId="14" fillId="0" borderId="25" xfId="1" applyFont="1" applyFill="1" applyBorder="1">
      <alignment vertical="center"/>
    </xf>
    <xf numFmtId="38" fontId="14" fillId="0" borderId="8" xfId="1" applyFont="1" applyFill="1" applyBorder="1">
      <alignment vertical="center"/>
    </xf>
    <xf numFmtId="38" fontId="14" fillId="0" borderId="33" xfId="1" applyFont="1" applyFill="1" applyBorder="1">
      <alignment vertical="center"/>
    </xf>
    <xf numFmtId="38" fontId="14" fillId="2" borderId="29" xfId="1" applyFont="1" applyFill="1" applyBorder="1">
      <alignment vertical="center"/>
    </xf>
    <xf numFmtId="0" fontId="14" fillId="0" borderId="3" xfId="0" applyFont="1" applyBorder="1" applyAlignment="1">
      <alignment vertical="center"/>
    </xf>
    <xf numFmtId="38" fontId="14" fillId="0" borderId="15" xfId="1" applyFont="1" applyBorder="1">
      <alignment vertical="center"/>
    </xf>
    <xf numFmtId="38" fontId="14" fillId="0" borderId="2" xfId="1" applyFont="1" applyBorder="1">
      <alignment vertical="center"/>
    </xf>
    <xf numFmtId="38" fontId="14" fillId="0" borderId="33" xfId="1" applyFont="1" applyFill="1" applyBorder="1" applyAlignment="1">
      <alignment vertical="center" shrinkToFit="1"/>
    </xf>
    <xf numFmtId="38" fontId="14" fillId="0" borderId="38" xfId="1" applyFont="1" applyFill="1" applyBorder="1">
      <alignment vertical="center"/>
    </xf>
    <xf numFmtId="0" fontId="14" fillId="0" borderId="11" xfId="0" applyFont="1" applyBorder="1" applyAlignment="1">
      <alignment vertical="center"/>
    </xf>
    <xf numFmtId="38" fontId="14" fillId="0" borderId="35" xfId="1" applyFont="1" applyBorder="1">
      <alignment vertical="center"/>
    </xf>
    <xf numFmtId="38" fontId="14" fillId="0" borderId="7" xfId="1" applyFont="1" applyBorder="1">
      <alignment vertical="center"/>
    </xf>
    <xf numFmtId="38" fontId="14" fillId="0" borderId="36" xfId="1" applyFont="1" applyFill="1" applyBorder="1">
      <alignment vertical="center"/>
    </xf>
    <xf numFmtId="38" fontId="14" fillId="0" borderId="43" xfId="1" applyFont="1" applyFill="1" applyBorder="1">
      <alignment vertical="center"/>
    </xf>
    <xf numFmtId="38" fontId="14" fillId="0" borderId="0" xfId="1" applyFont="1" applyFill="1" applyBorder="1">
      <alignment vertical="center"/>
    </xf>
    <xf numFmtId="38" fontId="14" fillId="2" borderId="49" xfId="1" applyFont="1" applyFill="1" applyBorder="1">
      <alignment vertical="center"/>
    </xf>
    <xf numFmtId="0" fontId="14" fillId="0" borderId="50" xfId="0" applyFont="1" applyBorder="1" applyAlignment="1">
      <alignment vertical="center"/>
    </xf>
    <xf numFmtId="0" fontId="14" fillId="2" borderId="51" xfId="0" applyFont="1" applyFill="1" applyBorder="1">
      <alignment vertical="center"/>
    </xf>
    <xf numFmtId="0" fontId="14" fillId="2" borderId="52" xfId="0" applyFont="1" applyFill="1" applyBorder="1">
      <alignment vertical="center"/>
    </xf>
    <xf numFmtId="38" fontId="14" fillId="2" borderId="52" xfId="0" applyNumberFormat="1" applyFont="1" applyFill="1" applyBorder="1">
      <alignment vertical="center"/>
    </xf>
    <xf numFmtId="0" fontId="14" fillId="2" borderId="53" xfId="0" applyFont="1" applyFill="1" applyBorder="1">
      <alignment vertical="center"/>
    </xf>
    <xf numFmtId="38" fontId="14" fillId="2" borderId="54" xfId="1" applyFont="1" applyFill="1" applyBorder="1">
      <alignment vertical="center"/>
    </xf>
    <xf numFmtId="38" fontId="14" fillId="2" borderId="55" xfId="1" applyNumberFormat="1" applyFont="1" applyFill="1" applyBorder="1">
      <alignment vertical="center"/>
    </xf>
    <xf numFmtId="38" fontId="14" fillId="2" borderId="2" xfId="1" applyNumberFormat="1" applyFont="1" applyFill="1" applyBorder="1">
      <alignment vertical="center"/>
    </xf>
    <xf numFmtId="38" fontId="14" fillId="2" borderId="9" xfId="1" applyNumberFormat="1" applyFont="1" applyFill="1" applyBorder="1">
      <alignment vertical="center"/>
    </xf>
    <xf numFmtId="38" fontId="14" fillId="2" borderId="30" xfId="1" applyFont="1" applyFill="1" applyBorder="1">
      <alignment vertical="center"/>
    </xf>
    <xf numFmtId="38" fontId="14" fillId="2" borderId="21" xfId="1" applyFont="1" applyFill="1" applyBorder="1">
      <alignment vertical="center"/>
    </xf>
    <xf numFmtId="38" fontId="14" fillId="2" borderId="10" xfId="1" applyFont="1" applyFill="1" applyBorder="1">
      <alignment vertical="center"/>
    </xf>
    <xf numFmtId="38" fontId="14" fillId="2" borderId="11" xfId="1" applyFont="1" applyFill="1" applyBorder="1">
      <alignment vertical="center"/>
    </xf>
    <xf numFmtId="0" fontId="14" fillId="0" borderId="13" xfId="0" applyFont="1" applyBorder="1" applyAlignment="1">
      <alignment vertical="center"/>
    </xf>
    <xf numFmtId="38" fontId="14" fillId="2" borderId="35" xfId="1" applyFont="1" applyFill="1" applyBorder="1">
      <alignment vertical="center"/>
    </xf>
    <xf numFmtId="38" fontId="14" fillId="2" borderId="7" xfId="1" applyFont="1" applyFill="1" applyBorder="1">
      <alignment vertical="center"/>
    </xf>
    <xf numFmtId="38" fontId="14" fillId="2" borderId="19" xfId="1" applyFont="1" applyFill="1" applyBorder="1">
      <alignment vertical="center"/>
    </xf>
    <xf numFmtId="38" fontId="14" fillId="2" borderId="48" xfId="1" applyFont="1" applyFill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36" xfId="0" applyFont="1" applyBorder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176" fontId="14" fillId="0" borderId="15" xfId="0" applyNumberFormat="1" applyFont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176" fontId="14" fillId="0" borderId="41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179" fontId="14" fillId="0" borderId="15" xfId="0" applyNumberFormat="1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176" fontId="14" fillId="0" borderId="38" xfId="0" applyNumberFormat="1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176" fontId="14" fillId="0" borderId="34" xfId="0" applyNumberFormat="1" applyFont="1" applyBorder="1" applyAlignment="1">
      <alignment horizontal="center" vertical="center"/>
    </xf>
    <xf numFmtId="176" fontId="14" fillId="0" borderId="26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distributed" vertical="center" indent="5"/>
    </xf>
    <xf numFmtId="38" fontId="14" fillId="0" borderId="0" xfId="1" applyFont="1" applyAlignment="1">
      <alignment horizontal="right" vertical="center" indent="1"/>
    </xf>
    <xf numFmtId="178" fontId="14" fillId="0" borderId="0" xfId="0" applyNumberFormat="1" applyFont="1">
      <alignment vertical="center"/>
    </xf>
    <xf numFmtId="178" fontId="14" fillId="5" borderId="14" xfId="1" applyNumberFormat="1" applyFont="1" applyFill="1" applyBorder="1">
      <alignment vertical="center"/>
    </xf>
    <xf numFmtId="38" fontId="14" fillId="0" borderId="0" xfId="1" applyFont="1" applyBorder="1" applyAlignment="1">
      <alignment horizontal="right" vertical="center" indent="1"/>
    </xf>
    <xf numFmtId="178" fontId="14" fillId="0" borderId="0" xfId="1" applyNumberFormat="1" applyFont="1" applyFill="1" applyBorder="1">
      <alignment vertical="center"/>
    </xf>
    <xf numFmtId="0" fontId="14" fillId="0" borderId="2" xfId="0" applyFont="1" applyBorder="1" applyAlignment="1">
      <alignment horizontal="center" vertical="center"/>
    </xf>
    <xf numFmtId="178" fontId="14" fillId="0" borderId="7" xfId="1" applyNumberFormat="1" applyFont="1" applyFill="1" applyBorder="1" applyAlignment="1">
      <alignment horizontal="center" vertical="center"/>
    </xf>
    <xf numFmtId="0" fontId="14" fillId="0" borderId="18" xfId="0" applyFont="1" applyBorder="1">
      <alignment vertical="center"/>
    </xf>
    <xf numFmtId="0" fontId="14" fillId="0" borderId="42" xfId="0" applyFont="1" applyBorder="1">
      <alignment vertical="center"/>
    </xf>
    <xf numFmtId="38" fontId="14" fillId="0" borderId="42" xfId="1" applyFont="1" applyBorder="1">
      <alignment vertical="center"/>
    </xf>
    <xf numFmtId="178" fontId="14" fillId="6" borderId="26" xfId="1" applyNumberFormat="1" applyFont="1" applyFill="1" applyBorder="1">
      <alignment vertical="center"/>
    </xf>
    <xf numFmtId="178" fontId="14" fillId="2" borderId="2" xfId="1" applyNumberFormat="1" applyFont="1" applyFill="1" applyBorder="1">
      <alignment vertical="center"/>
    </xf>
    <xf numFmtId="0" fontId="14" fillId="0" borderId="43" xfId="0" applyFont="1" applyBorder="1">
      <alignment vertical="center"/>
    </xf>
    <xf numFmtId="178" fontId="14" fillId="0" borderId="2" xfId="1" applyNumberFormat="1" applyFont="1" applyFill="1" applyBorder="1">
      <alignment vertical="center"/>
    </xf>
    <xf numFmtId="38" fontId="14" fillId="7" borderId="0" xfId="1" applyFont="1" applyFill="1">
      <alignment vertical="center"/>
    </xf>
    <xf numFmtId="178" fontId="18" fillId="0" borderId="0" xfId="0" applyNumberFormat="1" applyFont="1">
      <alignment vertical="center"/>
    </xf>
    <xf numFmtId="178" fontId="14" fillId="0" borderId="10" xfId="1" applyNumberFormat="1" applyFont="1" applyFill="1" applyBorder="1">
      <alignment vertical="center"/>
    </xf>
    <xf numFmtId="0" fontId="14" fillId="0" borderId="8" xfId="0" applyFont="1" applyBorder="1">
      <alignment vertical="center"/>
    </xf>
    <xf numFmtId="178" fontId="14" fillId="0" borderId="7" xfId="1" applyNumberFormat="1" applyFont="1" applyFill="1" applyBorder="1">
      <alignment vertical="center"/>
    </xf>
    <xf numFmtId="38" fontId="14" fillId="0" borderId="0" xfId="0" applyNumberFormat="1" applyFont="1">
      <alignment vertical="center"/>
    </xf>
    <xf numFmtId="178" fontId="14" fillId="2" borderId="8" xfId="1" applyNumberFormat="1" applyFont="1" applyFill="1" applyBorder="1">
      <alignment vertical="center"/>
    </xf>
    <xf numFmtId="0" fontId="14" fillId="0" borderId="23" xfId="0" applyFont="1" applyBorder="1">
      <alignment vertical="center"/>
    </xf>
    <xf numFmtId="178" fontId="14" fillId="0" borderId="2" xfId="1" applyNumberFormat="1" applyFont="1" applyBorder="1">
      <alignment vertical="center"/>
    </xf>
    <xf numFmtId="38" fontId="14" fillId="9" borderId="0" xfId="1" applyFont="1" applyFill="1">
      <alignment vertical="center"/>
    </xf>
    <xf numFmtId="178" fontId="14" fillId="8" borderId="2" xfId="1" applyNumberFormat="1" applyFont="1" applyFill="1" applyBorder="1">
      <alignment vertical="center"/>
    </xf>
    <xf numFmtId="0" fontId="14" fillId="0" borderId="25" xfId="0" applyFont="1" applyBorder="1">
      <alignment vertical="center"/>
    </xf>
    <xf numFmtId="38" fontId="14" fillId="0" borderId="23" xfId="1" applyFont="1" applyBorder="1">
      <alignment vertical="center"/>
    </xf>
    <xf numFmtId="178" fontId="14" fillId="0" borderId="10" xfId="1" applyNumberFormat="1" applyFont="1" applyBorder="1">
      <alignment vertical="center"/>
    </xf>
    <xf numFmtId="38" fontId="18" fillId="0" borderId="0" xfId="1" applyFont="1" applyAlignment="1">
      <alignment horizontal="left" vertical="center"/>
    </xf>
    <xf numFmtId="38" fontId="14" fillId="0" borderId="0" xfId="1" applyFont="1" applyAlignment="1">
      <alignment horizontal="right" vertical="center"/>
    </xf>
    <xf numFmtId="38" fontId="14" fillId="0" borderId="0" xfId="1" applyFont="1" applyAlignment="1">
      <alignment horizontal="left" vertical="center"/>
    </xf>
    <xf numFmtId="38" fontId="14" fillId="0" borderId="23" xfId="1" applyFont="1" applyBorder="1" applyAlignment="1">
      <alignment vertical="center" shrinkToFit="1"/>
    </xf>
    <xf numFmtId="38" fontId="14" fillId="0" borderId="42" xfId="1" applyFont="1" applyBorder="1" applyAlignment="1">
      <alignment vertical="center" shrinkToFit="1"/>
    </xf>
    <xf numFmtId="178" fontId="14" fillId="6" borderId="28" xfId="1" applyNumberFormat="1" applyFont="1" applyFill="1" applyBorder="1">
      <alignment vertical="center"/>
    </xf>
    <xf numFmtId="38" fontId="14" fillId="0" borderId="0" xfId="1" applyFont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0" fontId="14" fillId="0" borderId="42" xfId="0" applyFont="1" applyBorder="1" applyAlignment="1">
      <alignment vertical="center" shrinkToFit="1"/>
    </xf>
    <xf numFmtId="38" fontId="14" fillId="0" borderId="42" xfId="1" applyFont="1" applyBorder="1" applyAlignment="1">
      <alignment horizontal="center" vertical="center"/>
    </xf>
    <xf numFmtId="178" fontId="14" fillId="0" borderId="8" xfId="1" applyNumberFormat="1" applyFont="1" applyFill="1" applyBorder="1">
      <alignment vertical="center"/>
    </xf>
    <xf numFmtId="38" fontId="14" fillId="0" borderId="42" xfId="1" applyFont="1" applyBorder="1" applyAlignment="1">
      <alignment horizontal="right" vertical="center" indent="2"/>
    </xf>
    <xf numFmtId="178" fontId="14" fillId="4" borderId="14" xfId="1" applyNumberFormat="1" applyFont="1" applyFill="1" applyBorder="1">
      <alignment vertical="center"/>
    </xf>
    <xf numFmtId="38" fontId="14" fillId="0" borderId="67" xfId="1" applyFont="1" applyBorder="1" applyAlignment="1">
      <alignment horizontal="right" vertical="center" indent="1"/>
    </xf>
    <xf numFmtId="38" fontId="14" fillId="0" borderId="28" xfId="1" applyFont="1" applyBorder="1" applyAlignment="1">
      <alignment vertical="center" shrinkToFit="1"/>
    </xf>
    <xf numFmtId="38" fontId="17" fillId="0" borderId="42" xfId="1" applyFont="1" applyBorder="1">
      <alignment vertical="center"/>
    </xf>
    <xf numFmtId="38" fontId="17" fillId="0" borderId="23" xfId="1" applyFont="1" applyBorder="1">
      <alignment vertical="center"/>
    </xf>
    <xf numFmtId="0" fontId="14" fillId="0" borderId="0" xfId="0" applyFont="1" applyAlignment="1">
      <alignment vertical="center"/>
    </xf>
    <xf numFmtId="0" fontId="14" fillId="0" borderId="5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38" fontId="14" fillId="0" borderId="0" xfId="1" applyFont="1" applyAlignment="1">
      <alignment horizontal="center"/>
    </xf>
    <xf numFmtId="38" fontId="14" fillId="0" borderId="2" xfId="1" applyFont="1" applyBorder="1" applyAlignment="1">
      <alignment horizontal="right" vertical="center"/>
    </xf>
    <xf numFmtId="176" fontId="14" fillId="2" borderId="10" xfId="0" applyNumberFormat="1" applyFont="1" applyFill="1" applyBorder="1" applyAlignment="1">
      <alignment vertical="center" shrinkToFit="1"/>
    </xf>
    <xf numFmtId="176" fontId="14" fillId="2" borderId="9" xfId="0" applyNumberFormat="1" applyFont="1" applyFill="1" applyBorder="1" applyAlignment="1">
      <alignment vertical="center" shrinkToFit="1"/>
    </xf>
    <xf numFmtId="176" fontId="14" fillId="2" borderId="18" xfId="0" applyNumberFormat="1" applyFont="1" applyFill="1" applyBorder="1" applyAlignment="1">
      <alignment vertical="center" shrinkToFit="1"/>
    </xf>
    <xf numFmtId="176" fontId="14" fillId="2" borderId="3" xfId="0" applyNumberFormat="1" applyFont="1" applyFill="1" applyBorder="1" applyAlignment="1">
      <alignment vertical="center" shrinkToFit="1"/>
    </xf>
    <xf numFmtId="176" fontId="14" fillId="2" borderId="20" xfId="0" applyNumberFormat="1" applyFont="1" applyFill="1" applyBorder="1" applyAlignment="1">
      <alignment vertical="center" shrinkToFit="1"/>
    </xf>
    <xf numFmtId="176" fontId="14" fillId="0" borderId="0" xfId="0" applyNumberFormat="1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176" fontId="14" fillId="0" borderId="16" xfId="0" applyNumberFormat="1" applyFont="1" applyBorder="1" applyAlignment="1">
      <alignment vertical="center"/>
    </xf>
    <xf numFmtId="176" fontId="14" fillId="0" borderId="55" xfId="0" applyNumberFormat="1" applyFont="1" applyBorder="1" applyAlignment="1">
      <alignment horizontal="center" vertical="center"/>
    </xf>
    <xf numFmtId="179" fontId="14" fillId="0" borderId="21" xfId="0" applyNumberFormat="1" applyFont="1" applyBorder="1" applyAlignment="1">
      <alignment vertical="center"/>
    </xf>
    <xf numFmtId="0" fontId="14" fillId="0" borderId="38" xfId="0" applyFont="1" applyBorder="1" applyAlignment="1">
      <alignment vertical="center" shrinkToFit="1"/>
    </xf>
    <xf numFmtId="38" fontId="14" fillId="0" borderId="38" xfId="1" applyFont="1" applyBorder="1" applyAlignment="1">
      <alignment horizontal="center" vertical="center"/>
    </xf>
    <xf numFmtId="0" fontId="14" fillId="0" borderId="0" xfId="0" applyFont="1" applyBorder="1" applyAlignment="1">
      <alignment vertical="center" shrinkToFit="1"/>
    </xf>
    <xf numFmtId="38" fontId="14" fillId="0" borderId="0" xfId="1" applyFont="1" applyBorder="1" applyAlignment="1">
      <alignment horizontal="center" vertical="center"/>
    </xf>
    <xf numFmtId="182" fontId="18" fillId="0" borderId="0" xfId="1" applyNumberFormat="1" applyFont="1" applyAlignment="1">
      <alignment horizontal="right" vertical="center"/>
    </xf>
    <xf numFmtId="176" fontId="14" fillId="0" borderId="23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176" fontId="18" fillId="0" borderId="18" xfId="0" applyNumberFormat="1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81" fontId="14" fillId="0" borderId="34" xfId="0" applyNumberFormat="1" applyFont="1" applyBorder="1" applyAlignment="1">
      <alignment vertical="center"/>
    </xf>
    <xf numFmtId="181" fontId="14" fillId="0" borderId="14" xfId="0" applyNumberFormat="1" applyFont="1" applyBorder="1" applyAlignment="1">
      <alignment vertical="center"/>
    </xf>
    <xf numFmtId="179" fontId="14" fillId="0" borderId="23" xfId="0" applyNumberFormat="1" applyFont="1" applyBorder="1" applyAlignment="1">
      <alignment vertical="center"/>
    </xf>
    <xf numFmtId="179" fontId="14" fillId="0" borderId="1" xfId="0" applyNumberFormat="1" applyFont="1" applyBorder="1" applyAlignment="1">
      <alignment vertical="center"/>
    </xf>
    <xf numFmtId="176" fontId="14" fillId="2" borderId="24" xfId="0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6" fontId="14" fillId="0" borderId="2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4" xfId="0" applyNumberFormat="1" applyFont="1" applyFill="1" applyBorder="1" applyAlignment="1">
      <alignment vertical="center"/>
    </xf>
    <xf numFmtId="176" fontId="14" fillId="0" borderId="36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6" fontId="14" fillId="0" borderId="36" xfId="0" applyNumberFormat="1" applyFont="1" applyBorder="1" applyAlignment="1">
      <alignment horizontal="right" vertical="center" wrapText="1"/>
    </xf>
    <xf numFmtId="0" fontId="14" fillId="0" borderId="58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5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14" fillId="0" borderId="15" xfId="0" applyFont="1" applyBorder="1" applyAlignment="1">
      <alignment vertical="center"/>
    </xf>
    <xf numFmtId="0" fontId="14" fillId="3" borderId="21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35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17" xfId="0" applyFont="1" applyBorder="1" applyAlignment="1">
      <alignment vertical="center" shrinkToFit="1"/>
    </xf>
    <xf numFmtId="0" fontId="14" fillId="0" borderId="17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51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180" fontId="14" fillId="0" borderId="34" xfId="0" applyNumberFormat="1" applyFont="1" applyBorder="1" applyAlignment="1">
      <alignment horizontal="center" vertical="center"/>
    </xf>
    <xf numFmtId="180" fontId="14" fillId="0" borderId="14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3" borderId="34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15" fillId="0" borderId="0" xfId="0" applyFont="1" applyAlignment="1">
      <alignment horizontal="distributed" vertical="center" indent="5"/>
    </xf>
    <xf numFmtId="38" fontId="14" fillId="0" borderId="2" xfId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9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176" fontId="9" fillId="0" borderId="18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1" fontId="0" fillId="0" borderId="3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2" borderId="24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2" fontId="9" fillId="0" borderId="0" xfId="1" applyNumberFormat="1" applyFont="1" applyAlignment="1">
      <alignment horizontal="right" vertical="center"/>
    </xf>
    <xf numFmtId="176" fontId="0" fillId="0" borderId="3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180" fontId="0" fillId="0" borderId="36" xfId="0" applyNumberFormat="1" applyBorder="1" applyAlignment="1">
      <alignment horizontal="center" vertical="center"/>
    </xf>
    <xf numFmtId="180" fontId="0" fillId="0" borderId="58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34" xfId="0" applyNumberForma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0" fillId="0" borderId="34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76" fontId="0" fillId="2" borderId="34" xfId="0" applyNumberForma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172726</xdr:colOff>
      <xdr:row>20</xdr:row>
      <xdr:rowOff>219075</xdr:rowOff>
    </xdr:from>
    <xdr:to>
      <xdr:col>14</xdr:col>
      <xdr:colOff>212506</xdr:colOff>
      <xdr:row>22</xdr:row>
      <xdr:rowOff>22412</xdr:rowOff>
    </xdr:to>
    <xdr:cxnSp macro="">
      <xdr:nvCxnSpPr>
        <xdr:cNvPr id="2" name="直線矢印コネクタ 1"/>
        <xdr:cNvCxnSpPr/>
      </xdr:nvCxnSpPr>
      <xdr:spPr>
        <a:xfrm flipH="1">
          <a:off x="11164576" y="6829425"/>
          <a:ext cx="39780" cy="412937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622187</xdr:colOff>
      <xdr:row>32</xdr:row>
      <xdr:rowOff>238465</xdr:rowOff>
    </xdr:from>
    <xdr:to>
      <xdr:col>11</xdr:col>
      <xdr:colOff>212611</xdr:colOff>
      <xdr:row>35</xdr:row>
      <xdr:rowOff>170600</xdr:rowOff>
    </xdr:to>
    <xdr:sp macro="" textlink="">
      <xdr:nvSpPr>
        <xdr:cNvPr id="3" name="テキスト ボックス 2"/>
        <xdr:cNvSpPr txBox="1"/>
      </xdr:nvSpPr>
      <xdr:spPr>
        <a:xfrm>
          <a:off x="6927737" y="10106365"/>
          <a:ext cx="1933574" cy="732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（だいすき基金充当残分）</a:t>
          </a:r>
          <a:endParaRPr kumimoji="1" lang="en-US" altLang="ja-JP" sz="1100"/>
        </a:p>
        <a:p>
          <a:r>
            <a:rPr kumimoji="1" lang="ja-JP" altLang="en-US" sz="1100"/>
            <a:t>　　　　　　　　　　↓</a:t>
          </a:r>
        </a:p>
      </xdr:txBody>
    </xdr:sp>
    <xdr:clientData/>
  </xdr:twoCellAnchor>
  <xdr:twoCellAnchor>
    <xdr:from>
      <xdr:col>14</xdr:col>
      <xdr:colOff>9525</xdr:colOff>
      <xdr:row>20</xdr:row>
      <xdr:rowOff>0</xdr:rowOff>
    </xdr:from>
    <xdr:to>
      <xdr:col>14</xdr:col>
      <xdr:colOff>209550</xdr:colOff>
      <xdr:row>20</xdr:row>
      <xdr:rowOff>219075</xdr:rowOff>
    </xdr:to>
    <xdr:cxnSp macro="">
      <xdr:nvCxnSpPr>
        <xdr:cNvPr id="4" name="直線コネクタ 3"/>
        <xdr:cNvCxnSpPr/>
      </xdr:nvCxnSpPr>
      <xdr:spPr>
        <a:xfrm>
          <a:off x="11001375" y="6610350"/>
          <a:ext cx="200025" cy="21907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512379</xdr:colOff>
      <xdr:row>22</xdr:row>
      <xdr:rowOff>6569</xdr:rowOff>
    </xdr:from>
    <xdr:to>
      <xdr:col>13</xdr:col>
      <xdr:colOff>6569</xdr:colOff>
      <xdr:row>22</xdr:row>
      <xdr:rowOff>6569</xdr:rowOff>
    </xdr:to>
    <xdr:cxnSp macro="">
      <xdr:nvCxnSpPr>
        <xdr:cNvPr id="5" name="直線矢印コネクタ 4"/>
        <xdr:cNvCxnSpPr/>
      </xdr:nvCxnSpPr>
      <xdr:spPr>
        <a:xfrm flipH="1">
          <a:off x="9161079" y="7226519"/>
          <a:ext cx="105629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149680</xdr:colOff>
      <xdr:row>22</xdr:row>
      <xdr:rowOff>39413</xdr:rowOff>
    </xdr:from>
    <xdr:to>
      <xdr:col>15</xdr:col>
      <xdr:colOff>40821</xdr:colOff>
      <xdr:row>23</xdr:row>
      <xdr:rowOff>87323</xdr:rowOff>
    </xdr:to>
    <xdr:sp macro="" textlink="">
      <xdr:nvSpPr>
        <xdr:cNvPr id="6" name="テキスト ボックス 5"/>
        <xdr:cNvSpPr txBox="1"/>
      </xdr:nvSpPr>
      <xdr:spPr>
        <a:xfrm>
          <a:off x="10360480" y="7259363"/>
          <a:ext cx="1500866" cy="31461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環境保全協力金</a:t>
          </a:r>
        </a:p>
      </xdr:txBody>
    </xdr:sp>
    <xdr:clientData/>
  </xdr:twoCellAnchor>
  <xdr:twoCellAnchor>
    <xdr:from>
      <xdr:col>10</xdr:col>
      <xdr:colOff>680358</xdr:colOff>
      <xdr:row>22</xdr:row>
      <xdr:rowOff>99847</xdr:rowOff>
    </xdr:from>
    <xdr:to>
      <xdr:col>12</xdr:col>
      <xdr:colOff>723902</xdr:colOff>
      <xdr:row>23</xdr:row>
      <xdr:rowOff>163285</xdr:rowOff>
    </xdr:to>
    <xdr:sp macro="" textlink="">
      <xdr:nvSpPr>
        <xdr:cNvPr id="7" name="テキスト ボックス 6"/>
        <xdr:cNvSpPr txBox="1"/>
      </xdr:nvSpPr>
      <xdr:spPr>
        <a:xfrm>
          <a:off x="8548008" y="7319797"/>
          <a:ext cx="1605644" cy="33013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山岳部保全募金</a:t>
          </a:r>
        </a:p>
      </xdr:txBody>
    </xdr:sp>
    <xdr:clientData/>
  </xdr:twoCellAnchor>
  <xdr:twoCellAnchor>
    <xdr:from>
      <xdr:col>6</xdr:col>
      <xdr:colOff>223628</xdr:colOff>
      <xdr:row>60</xdr:row>
      <xdr:rowOff>11904</xdr:rowOff>
    </xdr:from>
    <xdr:to>
      <xdr:col>7</xdr:col>
      <xdr:colOff>50213</xdr:colOff>
      <xdr:row>61</xdr:row>
      <xdr:rowOff>53576</xdr:rowOff>
    </xdr:to>
    <xdr:sp macro="" textlink="">
      <xdr:nvSpPr>
        <xdr:cNvPr id="11" name="テキスト ボックス 10"/>
        <xdr:cNvSpPr txBox="1"/>
      </xdr:nvSpPr>
      <xdr:spPr>
        <a:xfrm>
          <a:off x="4986128" y="17004504"/>
          <a:ext cx="588585" cy="27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  <xdr:twoCellAnchor>
    <xdr:from>
      <xdr:col>6</xdr:col>
      <xdr:colOff>165650</xdr:colOff>
      <xdr:row>57</xdr:row>
      <xdr:rowOff>9522</xdr:rowOff>
    </xdr:from>
    <xdr:to>
      <xdr:col>7</xdr:col>
      <xdr:colOff>59738</xdr:colOff>
      <xdr:row>58</xdr:row>
      <xdr:rowOff>51195</xdr:rowOff>
    </xdr:to>
    <xdr:sp macro="" textlink="">
      <xdr:nvSpPr>
        <xdr:cNvPr id="12" name="テキスト ボックス 11"/>
        <xdr:cNvSpPr txBox="1"/>
      </xdr:nvSpPr>
      <xdr:spPr>
        <a:xfrm>
          <a:off x="4928150" y="16316322"/>
          <a:ext cx="656088" cy="270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  <xdr:twoCellAnchor>
    <xdr:from>
      <xdr:col>6</xdr:col>
      <xdr:colOff>231909</xdr:colOff>
      <xdr:row>62</xdr:row>
      <xdr:rowOff>54818</xdr:rowOff>
    </xdr:from>
    <xdr:to>
      <xdr:col>7</xdr:col>
      <xdr:colOff>66256</xdr:colOff>
      <xdr:row>63</xdr:row>
      <xdr:rowOff>96490</xdr:rowOff>
    </xdr:to>
    <xdr:sp macro="" textlink="">
      <xdr:nvSpPr>
        <xdr:cNvPr id="13" name="テキスト ボックス 12"/>
        <xdr:cNvSpPr txBox="1"/>
      </xdr:nvSpPr>
      <xdr:spPr>
        <a:xfrm>
          <a:off x="4994409" y="17504618"/>
          <a:ext cx="596347" cy="270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繰入済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view="pageBreakPreview" topLeftCell="A13" zoomScale="85" zoomScaleNormal="85" zoomScaleSheetLayoutView="85" workbookViewId="0">
      <selection activeCell="K69" sqref="K69:L69"/>
    </sheetView>
  </sheetViews>
  <sheetFormatPr defaultRowHeight="13.5" x14ac:dyDescent="0.15"/>
  <cols>
    <col min="1" max="1" width="13.75" style="221" customWidth="1"/>
    <col min="2" max="2" width="14.625" style="221" customWidth="1"/>
    <col min="3" max="14" width="11" style="221" customWidth="1"/>
    <col min="15" max="15" width="12.75" style="221" bestFit="1" customWidth="1"/>
    <col min="16" max="16" width="2.25" style="221" customWidth="1"/>
    <col min="17" max="16384" width="9" style="221"/>
  </cols>
  <sheetData>
    <row r="1" spans="1:16" ht="20.25" customHeight="1" x14ac:dyDescent="0.15">
      <c r="A1" s="219"/>
      <c r="B1" s="219"/>
      <c r="C1" s="219"/>
      <c r="D1" s="372"/>
      <c r="E1" s="372"/>
      <c r="F1" s="372"/>
      <c r="G1" s="220"/>
      <c r="H1" s="220"/>
      <c r="I1" s="220"/>
      <c r="J1" s="220"/>
      <c r="K1" s="220"/>
      <c r="L1" s="220"/>
      <c r="M1" s="220"/>
      <c r="N1" s="220"/>
      <c r="O1" s="435"/>
      <c r="P1" s="435"/>
    </row>
    <row r="2" spans="1:16" ht="20.25" customHeight="1" x14ac:dyDescent="0.15">
      <c r="C2" s="456" t="s">
        <v>255</v>
      </c>
      <c r="D2" s="456"/>
      <c r="E2" s="456"/>
      <c r="F2" s="456"/>
      <c r="G2" s="456"/>
      <c r="H2" s="456"/>
      <c r="I2" s="456"/>
      <c r="J2" s="374"/>
      <c r="M2" s="222"/>
      <c r="N2" s="375"/>
      <c r="O2" s="428"/>
      <c r="P2" s="428"/>
    </row>
    <row r="3" spans="1:16" ht="26.25" customHeight="1" thickBot="1" x14ac:dyDescent="0.2">
      <c r="A3" s="223" t="s">
        <v>212</v>
      </c>
      <c r="B3" s="223"/>
    </row>
    <row r="4" spans="1:16" ht="21.75" customHeight="1" thickBot="1" x14ac:dyDescent="0.2">
      <c r="A4" s="457" t="s">
        <v>16</v>
      </c>
      <c r="B4" s="458"/>
      <c r="C4" s="224" t="s">
        <v>215</v>
      </c>
      <c r="D4" s="225" t="s">
        <v>243</v>
      </c>
      <c r="E4" s="225" t="s">
        <v>244</v>
      </c>
      <c r="F4" s="225" t="s">
        <v>245</v>
      </c>
      <c r="G4" s="225" t="s">
        <v>246</v>
      </c>
      <c r="H4" s="225" t="s">
        <v>247</v>
      </c>
      <c r="I4" s="227" t="s">
        <v>151</v>
      </c>
      <c r="J4" s="227" t="s">
        <v>248</v>
      </c>
      <c r="K4" s="227" t="s">
        <v>249</v>
      </c>
      <c r="L4" s="227" t="s">
        <v>47</v>
      </c>
      <c r="M4" s="227" t="s">
        <v>50</v>
      </c>
      <c r="N4" s="228" t="s">
        <v>146</v>
      </c>
      <c r="O4" s="229" t="s">
        <v>86</v>
      </c>
    </row>
    <row r="5" spans="1:16" ht="27" customHeight="1" x14ac:dyDescent="0.15">
      <c r="A5" s="429" t="s">
        <v>214</v>
      </c>
      <c r="B5" s="230" t="s">
        <v>207</v>
      </c>
      <c r="C5" s="231">
        <v>587000</v>
      </c>
      <c r="D5" s="232">
        <v>836000</v>
      </c>
      <c r="E5" s="232">
        <v>181000</v>
      </c>
      <c r="F5" s="232"/>
      <c r="G5" s="232"/>
      <c r="H5" s="232"/>
      <c r="I5" s="233"/>
      <c r="J5" s="233"/>
      <c r="K5" s="233"/>
      <c r="L5" s="233"/>
      <c r="M5" s="234"/>
      <c r="N5" s="235"/>
      <c r="O5" s="236">
        <f>SUM(C5:N5)</f>
        <v>1604000</v>
      </c>
    </row>
    <row r="6" spans="1:16" ht="27" customHeight="1" x14ac:dyDescent="0.15">
      <c r="A6" s="429"/>
      <c r="B6" s="237" t="s">
        <v>229</v>
      </c>
      <c r="C6" s="238">
        <v>708000</v>
      </c>
      <c r="D6" s="232">
        <v>889000</v>
      </c>
      <c r="E6" s="232">
        <v>389000</v>
      </c>
      <c r="F6" s="232"/>
      <c r="G6" s="232"/>
      <c r="H6" s="232"/>
      <c r="I6" s="233"/>
      <c r="J6" s="233"/>
      <c r="K6" s="233"/>
      <c r="L6" s="233"/>
      <c r="M6" s="234"/>
      <c r="N6" s="235"/>
      <c r="O6" s="236">
        <f t="shared" ref="O6:O28" si="0">SUM(C6:N6)</f>
        <v>1986000</v>
      </c>
    </row>
    <row r="7" spans="1:16" ht="27" customHeight="1" x14ac:dyDescent="0.15">
      <c r="A7" s="429"/>
      <c r="B7" s="237" t="s">
        <v>209</v>
      </c>
      <c r="C7" s="238">
        <v>549000</v>
      </c>
      <c r="D7" s="232">
        <v>692000</v>
      </c>
      <c r="E7" s="232">
        <v>159000</v>
      </c>
      <c r="F7" s="232"/>
      <c r="G7" s="232"/>
      <c r="H7" s="232"/>
      <c r="I7" s="233"/>
      <c r="J7" s="233"/>
      <c r="K7" s="233"/>
      <c r="L7" s="233"/>
      <c r="M7" s="234"/>
      <c r="N7" s="235"/>
      <c r="O7" s="236">
        <f t="shared" si="0"/>
        <v>1400000</v>
      </c>
    </row>
    <row r="8" spans="1:16" ht="27" customHeight="1" x14ac:dyDescent="0.15">
      <c r="A8" s="429"/>
      <c r="B8" s="239" t="s">
        <v>210</v>
      </c>
      <c r="C8" s="238">
        <v>80000</v>
      </c>
      <c r="D8" s="232">
        <v>37000</v>
      </c>
      <c r="E8" s="232">
        <v>11000</v>
      </c>
      <c r="F8" s="232"/>
      <c r="G8" s="232"/>
      <c r="H8" s="232"/>
      <c r="I8" s="233"/>
      <c r="J8" s="233"/>
      <c r="K8" s="233"/>
      <c r="L8" s="233"/>
      <c r="M8" s="234"/>
      <c r="N8" s="235"/>
      <c r="O8" s="236">
        <f t="shared" si="0"/>
        <v>128000</v>
      </c>
    </row>
    <row r="9" spans="1:16" ht="27" customHeight="1" x14ac:dyDescent="0.15">
      <c r="A9" s="429"/>
      <c r="B9" s="239" t="s">
        <v>230</v>
      </c>
      <c r="C9" s="238">
        <v>0</v>
      </c>
      <c r="D9" s="232">
        <v>974000</v>
      </c>
      <c r="E9" s="232">
        <v>97000</v>
      </c>
      <c r="F9" s="232"/>
      <c r="G9" s="232"/>
      <c r="H9" s="232"/>
      <c r="I9" s="233"/>
      <c r="J9" s="233"/>
      <c r="K9" s="233"/>
      <c r="L9" s="233"/>
      <c r="M9" s="234"/>
      <c r="N9" s="235"/>
      <c r="O9" s="236">
        <f t="shared" si="0"/>
        <v>1071000</v>
      </c>
    </row>
    <row r="10" spans="1:16" ht="27" customHeight="1" x14ac:dyDescent="0.15">
      <c r="A10" s="429"/>
      <c r="B10" s="239" t="s">
        <v>231</v>
      </c>
      <c r="C10" s="238">
        <v>0</v>
      </c>
      <c r="D10" s="232">
        <v>297000</v>
      </c>
      <c r="E10" s="232">
        <v>75000</v>
      </c>
      <c r="F10" s="232"/>
      <c r="G10" s="232"/>
      <c r="H10" s="232"/>
      <c r="I10" s="233"/>
      <c r="J10" s="233"/>
      <c r="K10" s="233"/>
      <c r="L10" s="233"/>
      <c r="M10" s="234"/>
      <c r="N10" s="235"/>
      <c r="O10" s="236">
        <f t="shared" si="0"/>
        <v>372000</v>
      </c>
    </row>
    <row r="11" spans="1:16" ht="27" customHeight="1" x14ac:dyDescent="0.15">
      <c r="A11" s="429"/>
      <c r="B11" s="237" t="s">
        <v>213</v>
      </c>
      <c r="C11" s="238">
        <v>1472000</v>
      </c>
      <c r="D11" s="232">
        <v>2300000</v>
      </c>
      <c r="E11" s="232">
        <v>992000</v>
      </c>
      <c r="F11" s="232"/>
      <c r="G11" s="232"/>
      <c r="H11" s="232"/>
      <c r="I11" s="233"/>
      <c r="J11" s="233"/>
      <c r="K11" s="233"/>
      <c r="L11" s="233"/>
      <c r="M11" s="234"/>
      <c r="N11" s="235"/>
      <c r="O11" s="236">
        <f t="shared" si="0"/>
        <v>4764000</v>
      </c>
    </row>
    <row r="12" spans="1:16" ht="27" customHeight="1" x14ac:dyDescent="0.15">
      <c r="A12" s="429"/>
      <c r="B12" s="240" t="s">
        <v>3</v>
      </c>
      <c r="C12" s="241">
        <f t="shared" ref="C12:N12" si="1">SUM(C5:C11)</f>
        <v>3396000</v>
      </c>
      <c r="D12" s="242">
        <f t="shared" si="1"/>
        <v>6025000</v>
      </c>
      <c r="E12" s="242">
        <f t="shared" si="1"/>
        <v>1904000</v>
      </c>
      <c r="F12" s="242">
        <f t="shared" si="1"/>
        <v>0</v>
      </c>
      <c r="G12" s="242">
        <f t="shared" si="1"/>
        <v>0</v>
      </c>
      <c r="H12" s="242">
        <f t="shared" si="1"/>
        <v>0</v>
      </c>
      <c r="I12" s="243">
        <f t="shared" si="1"/>
        <v>0</v>
      </c>
      <c r="J12" s="243">
        <f t="shared" si="1"/>
        <v>0</v>
      </c>
      <c r="K12" s="243">
        <f t="shared" si="1"/>
        <v>0</v>
      </c>
      <c r="L12" s="243">
        <f t="shared" si="1"/>
        <v>0</v>
      </c>
      <c r="M12" s="243">
        <f t="shared" si="1"/>
        <v>0</v>
      </c>
      <c r="N12" s="244">
        <f t="shared" si="1"/>
        <v>0</v>
      </c>
      <c r="O12" s="245">
        <f t="shared" si="0"/>
        <v>11325000</v>
      </c>
    </row>
    <row r="13" spans="1:16" ht="27" customHeight="1" x14ac:dyDescent="0.15">
      <c r="A13" s="453" t="s">
        <v>204</v>
      </c>
      <c r="B13" s="237" t="s">
        <v>222</v>
      </c>
      <c r="C13" s="246">
        <v>271000</v>
      </c>
      <c r="D13" s="247">
        <v>641000</v>
      </c>
      <c r="E13" s="247">
        <v>160000</v>
      </c>
      <c r="F13" s="247"/>
      <c r="G13" s="247"/>
      <c r="H13" s="247"/>
      <c r="I13" s="233"/>
      <c r="J13" s="233"/>
      <c r="K13" s="233"/>
      <c r="L13" s="233"/>
      <c r="M13" s="234"/>
      <c r="N13" s="235"/>
      <c r="O13" s="236">
        <f t="shared" si="0"/>
        <v>1072000</v>
      </c>
    </row>
    <row r="14" spans="1:16" ht="27" customHeight="1" x14ac:dyDescent="0.15">
      <c r="A14" s="454"/>
      <c r="B14" s="237" t="s">
        <v>223</v>
      </c>
      <c r="C14" s="246">
        <v>268783</v>
      </c>
      <c r="D14" s="247">
        <v>383975</v>
      </c>
      <c r="E14" s="247">
        <v>105000</v>
      </c>
      <c r="F14" s="247"/>
      <c r="G14" s="247"/>
      <c r="H14" s="247"/>
      <c r="I14" s="248"/>
      <c r="J14" s="248"/>
      <c r="K14" s="248"/>
      <c r="L14" s="248"/>
      <c r="M14" s="234"/>
      <c r="N14" s="249"/>
      <c r="O14" s="236">
        <f t="shared" si="0"/>
        <v>757758</v>
      </c>
    </row>
    <row r="15" spans="1:16" ht="27" customHeight="1" x14ac:dyDescent="0.15">
      <c r="A15" s="454"/>
      <c r="B15" s="237" t="s">
        <v>224</v>
      </c>
      <c r="C15" s="238">
        <v>652700</v>
      </c>
      <c r="D15" s="232">
        <v>1635720</v>
      </c>
      <c r="E15" s="232">
        <v>454270</v>
      </c>
      <c r="F15" s="232"/>
      <c r="G15" s="232"/>
      <c r="H15" s="232"/>
      <c r="I15" s="233"/>
      <c r="J15" s="233"/>
      <c r="K15" s="233"/>
      <c r="L15" s="233"/>
      <c r="M15" s="234"/>
      <c r="N15" s="235"/>
      <c r="O15" s="236">
        <f t="shared" si="0"/>
        <v>2742690</v>
      </c>
    </row>
    <row r="16" spans="1:16" ht="27" customHeight="1" x14ac:dyDescent="0.15">
      <c r="A16" s="454"/>
      <c r="B16" s="237" t="s">
        <v>225</v>
      </c>
      <c r="C16" s="238">
        <v>330355</v>
      </c>
      <c r="D16" s="232">
        <v>638887</v>
      </c>
      <c r="E16" s="232">
        <v>172600</v>
      </c>
      <c r="F16" s="232"/>
      <c r="G16" s="232"/>
      <c r="H16" s="232"/>
      <c r="I16" s="233"/>
      <c r="J16" s="233"/>
      <c r="K16" s="233"/>
      <c r="L16" s="233"/>
      <c r="M16" s="234"/>
      <c r="N16" s="235"/>
      <c r="O16" s="236">
        <f t="shared" si="0"/>
        <v>1141842</v>
      </c>
    </row>
    <row r="17" spans="1:16" ht="27" customHeight="1" x14ac:dyDescent="0.15">
      <c r="A17" s="454"/>
      <c r="B17" s="237" t="s">
        <v>205</v>
      </c>
      <c r="C17" s="238">
        <v>105000</v>
      </c>
      <c r="D17" s="232">
        <v>150000</v>
      </c>
      <c r="E17" s="232">
        <v>41000</v>
      </c>
      <c r="F17" s="232"/>
      <c r="G17" s="232"/>
      <c r="H17" s="232"/>
      <c r="I17" s="233"/>
      <c r="J17" s="233"/>
      <c r="K17" s="233"/>
      <c r="L17" s="233"/>
      <c r="M17" s="234"/>
      <c r="N17" s="235"/>
      <c r="O17" s="236">
        <f t="shared" si="0"/>
        <v>296000</v>
      </c>
    </row>
    <row r="18" spans="1:16" ht="27" customHeight="1" x14ac:dyDescent="0.15">
      <c r="A18" s="454"/>
      <c r="B18" s="239" t="s">
        <v>206</v>
      </c>
      <c r="C18" s="238">
        <v>31000</v>
      </c>
      <c r="D18" s="232">
        <v>32000</v>
      </c>
      <c r="E18" s="232">
        <v>17000</v>
      </c>
      <c r="F18" s="232"/>
      <c r="G18" s="232"/>
      <c r="H18" s="232"/>
      <c r="I18" s="233"/>
      <c r="J18" s="233"/>
      <c r="K18" s="233"/>
      <c r="L18" s="233"/>
      <c r="M18" s="234"/>
      <c r="N18" s="235"/>
      <c r="O18" s="236">
        <f t="shared" si="0"/>
        <v>80000</v>
      </c>
    </row>
    <row r="19" spans="1:16" ht="27" customHeight="1" x14ac:dyDescent="0.15">
      <c r="A19" s="454"/>
      <c r="B19" s="237" t="s">
        <v>207</v>
      </c>
      <c r="C19" s="238">
        <v>243300</v>
      </c>
      <c r="D19" s="232">
        <v>309761</v>
      </c>
      <c r="E19" s="232">
        <v>63371</v>
      </c>
      <c r="F19" s="232"/>
      <c r="G19" s="232"/>
      <c r="H19" s="232"/>
      <c r="I19" s="233"/>
      <c r="J19" s="233"/>
      <c r="K19" s="233"/>
      <c r="L19" s="233"/>
      <c r="M19" s="234"/>
      <c r="N19" s="235"/>
      <c r="O19" s="236">
        <f t="shared" si="0"/>
        <v>616432</v>
      </c>
    </row>
    <row r="20" spans="1:16" ht="27" customHeight="1" x14ac:dyDescent="0.15">
      <c r="A20" s="454"/>
      <c r="B20" s="237" t="s">
        <v>208</v>
      </c>
      <c r="C20" s="238">
        <v>314420</v>
      </c>
      <c r="D20" s="232">
        <v>385673</v>
      </c>
      <c r="E20" s="232">
        <v>261970</v>
      </c>
      <c r="F20" s="232"/>
      <c r="G20" s="232"/>
      <c r="H20" s="232"/>
      <c r="I20" s="233"/>
      <c r="J20" s="233"/>
      <c r="K20" s="233"/>
      <c r="L20" s="233"/>
      <c r="M20" s="234"/>
      <c r="N20" s="235"/>
      <c r="O20" s="236">
        <f t="shared" si="0"/>
        <v>962063</v>
      </c>
    </row>
    <row r="21" spans="1:16" ht="27" customHeight="1" x14ac:dyDescent="0.15">
      <c r="A21" s="454"/>
      <c r="B21" s="237" t="s">
        <v>209</v>
      </c>
      <c r="C21" s="238">
        <v>167510</v>
      </c>
      <c r="D21" s="232">
        <v>213670</v>
      </c>
      <c r="E21" s="232">
        <v>98661</v>
      </c>
      <c r="F21" s="232"/>
      <c r="G21" s="232"/>
      <c r="H21" s="232"/>
      <c r="I21" s="233"/>
      <c r="J21" s="233"/>
      <c r="K21" s="233"/>
      <c r="L21" s="233"/>
      <c r="M21" s="234"/>
      <c r="N21" s="235"/>
      <c r="O21" s="236">
        <f t="shared" si="0"/>
        <v>479841</v>
      </c>
    </row>
    <row r="22" spans="1:16" ht="27" customHeight="1" x14ac:dyDescent="0.15">
      <c r="A22" s="454"/>
      <c r="B22" s="239" t="s">
        <v>210</v>
      </c>
      <c r="C22" s="238">
        <v>87000</v>
      </c>
      <c r="D22" s="232">
        <v>20000</v>
      </c>
      <c r="E22" s="232">
        <v>3000</v>
      </c>
      <c r="F22" s="232"/>
      <c r="G22" s="232"/>
      <c r="H22" s="232"/>
      <c r="I22" s="233"/>
      <c r="J22" s="233"/>
      <c r="K22" s="233"/>
      <c r="L22" s="233"/>
      <c r="M22" s="234"/>
      <c r="N22" s="235"/>
      <c r="O22" s="236">
        <f>SUM(C22:N22)</f>
        <v>110000</v>
      </c>
    </row>
    <row r="23" spans="1:16" ht="27" customHeight="1" x14ac:dyDescent="0.15">
      <c r="A23" s="454"/>
      <c r="B23" s="239" t="s">
        <v>211</v>
      </c>
      <c r="C23" s="238">
        <v>805401</v>
      </c>
      <c r="D23" s="232">
        <v>649026</v>
      </c>
      <c r="E23" s="232">
        <v>244000</v>
      </c>
      <c r="F23" s="232"/>
      <c r="G23" s="232"/>
      <c r="H23" s="232"/>
      <c r="I23" s="233"/>
      <c r="J23" s="233"/>
      <c r="K23" s="233"/>
      <c r="L23" s="233"/>
      <c r="M23" s="234"/>
      <c r="N23" s="235"/>
      <c r="O23" s="236">
        <f t="shared" si="0"/>
        <v>1698427</v>
      </c>
    </row>
    <row r="24" spans="1:16" ht="27" customHeight="1" x14ac:dyDescent="0.15">
      <c r="A24" s="455"/>
      <c r="B24" s="250" t="s">
        <v>3</v>
      </c>
      <c r="C24" s="251">
        <f t="shared" ref="C24:N24" si="2">SUM(C13:C23)</f>
        <v>3276469</v>
      </c>
      <c r="D24" s="242">
        <f>SUM(D13:D23)</f>
        <v>5059712</v>
      </c>
      <c r="E24" s="242">
        <f t="shared" si="2"/>
        <v>1620872</v>
      </c>
      <c r="F24" s="242">
        <f t="shared" si="2"/>
        <v>0</v>
      </c>
      <c r="G24" s="242">
        <f t="shared" si="2"/>
        <v>0</v>
      </c>
      <c r="H24" s="242">
        <f t="shared" si="2"/>
        <v>0</v>
      </c>
      <c r="I24" s="243">
        <f t="shared" si="2"/>
        <v>0</v>
      </c>
      <c r="J24" s="243">
        <f t="shared" si="2"/>
        <v>0</v>
      </c>
      <c r="K24" s="243">
        <f t="shared" si="2"/>
        <v>0</v>
      </c>
      <c r="L24" s="243">
        <f t="shared" si="2"/>
        <v>0</v>
      </c>
      <c r="M24" s="243">
        <f t="shared" si="2"/>
        <v>0</v>
      </c>
      <c r="N24" s="244">
        <f t="shared" si="2"/>
        <v>0</v>
      </c>
      <c r="O24" s="245">
        <f t="shared" si="0"/>
        <v>9957053</v>
      </c>
    </row>
    <row r="25" spans="1:16" ht="27" customHeight="1" x14ac:dyDescent="0.15">
      <c r="A25" s="429" t="s">
        <v>129</v>
      </c>
      <c r="B25" s="252" t="s">
        <v>221</v>
      </c>
      <c r="C25" s="253">
        <v>22000</v>
      </c>
      <c r="D25" s="232">
        <v>99000</v>
      </c>
      <c r="E25" s="232">
        <v>51000</v>
      </c>
      <c r="F25" s="232"/>
      <c r="G25" s="232"/>
      <c r="H25" s="232"/>
      <c r="I25" s="233"/>
      <c r="J25" s="233"/>
      <c r="K25" s="233"/>
      <c r="L25" s="233"/>
      <c r="M25" s="233"/>
      <c r="N25" s="235"/>
      <c r="O25" s="236">
        <f t="shared" si="0"/>
        <v>172000</v>
      </c>
    </row>
    <row r="26" spans="1:16" ht="27" customHeight="1" x14ac:dyDescent="0.15">
      <c r="A26" s="440"/>
      <c r="B26" s="252" t="s">
        <v>256</v>
      </c>
      <c r="C26" s="253">
        <v>628000</v>
      </c>
      <c r="D26" s="232">
        <v>0</v>
      </c>
      <c r="E26" s="232">
        <v>350000</v>
      </c>
      <c r="F26" s="232"/>
      <c r="G26" s="232"/>
      <c r="H26" s="232"/>
      <c r="I26" s="233"/>
      <c r="J26" s="233"/>
      <c r="K26" s="233"/>
      <c r="L26" s="233"/>
      <c r="M26" s="233"/>
      <c r="N26" s="235"/>
      <c r="O26" s="236">
        <f t="shared" si="0"/>
        <v>978000</v>
      </c>
    </row>
    <row r="27" spans="1:16" ht="27" customHeight="1" x14ac:dyDescent="0.15">
      <c r="A27" s="440"/>
      <c r="B27" s="250" t="s">
        <v>3</v>
      </c>
      <c r="C27" s="251">
        <f t="shared" ref="C27:N27" si="3">SUM(C25:C26)</f>
        <v>650000</v>
      </c>
      <c r="D27" s="242">
        <f t="shared" si="3"/>
        <v>99000</v>
      </c>
      <c r="E27" s="242">
        <f t="shared" si="3"/>
        <v>401000</v>
      </c>
      <c r="F27" s="242">
        <f t="shared" si="3"/>
        <v>0</v>
      </c>
      <c r="G27" s="242">
        <f t="shared" si="3"/>
        <v>0</v>
      </c>
      <c r="H27" s="242">
        <f t="shared" si="3"/>
        <v>0</v>
      </c>
      <c r="I27" s="243">
        <f t="shared" si="3"/>
        <v>0</v>
      </c>
      <c r="J27" s="243">
        <f t="shared" si="3"/>
        <v>0</v>
      </c>
      <c r="K27" s="243">
        <f t="shared" si="3"/>
        <v>0</v>
      </c>
      <c r="L27" s="243">
        <f t="shared" si="3"/>
        <v>0</v>
      </c>
      <c r="M27" s="243">
        <f t="shared" si="3"/>
        <v>0</v>
      </c>
      <c r="N27" s="254">
        <f t="shared" si="3"/>
        <v>0</v>
      </c>
      <c r="O27" s="245">
        <f t="shared" si="0"/>
        <v>1150000</v>
      </c>
    </row>
    <row r="28" spans="1:16" ht="27" customHeight="1" x14ac:dyDescent="0.15">
      <c r="A28" s="441" t="s">
        <v>15</v>
      </c>
      <c r="B28" s="442"/>
      <c r="C28" s="380">
        <f t="shared" ref="C28:L28" si="4">C12+C24+C27</f>
        <v>7322469</v>
      </c>
      <c r="D28" s="379">
        <f t="shared" si="4"/>
        <v>11183712</v>
      </c>
      <c r="E28" s="379">
        <f t="shared" si="4"/>
        <v>3925872</v>
      </c>
      <c r="F28" s="379">
        <f t="shared" si="4"/>
        <v>0</v>
      </c>
      <c r="G28" s="379">
        <f t="shared" si="4"/>
        <v>0</v>
      </c>
      <c r="H28" s="379">
        <f t="shared" si="4"/>
        <v>0</v>
      </c>
      <c r="I28" s="381">
        <f t="shared" si="4"/>
        <v>0</v>
      </c>
      <c r="J28" s="381">
        <f t="shared" si="4"/>
        <v>0</v>
      </c>
      <c r="K28" s="381">
        <f t="shared" si="4"/>
        <v>0</v>
      </c>
      <c r="L28" s="381">
        <f t="shared" si="4"/>
        <v>0</v>
      </c>
      <c r="M28" s="381">
        <f>M12+M24+M27</f>
        <v>0</v>
      </c>
      <c r="N28" s="382">
        <f>N12+N24+N27</f>
        <v>0</v>
      </c>
      <c r="O28" s="383">
        <f t="shared" si="0"/>
        <v>22432053</v>
      </c>
    </row>
    <row r="29" spans="1:16" ht="27" customHeight="1" thickBot="1" x14ac:dyDescent="0.2">
      <c r="A29" s="443" t="s">
        <v>19</v>
      </c>
      <c r="B29" s="444"/>
      <c r="C29" s="255">
        <f>C28</f>
        <v>7322469</v>
      </c>
      <c r="D29" s="256">
        <f t="shared" ref="D29:N29" si="5">C29+D28</f>
        <v>18506181</v>
      </c>
      <c r="E29" s="256">
        <f t="shared" si="5"/>
        <v>22432053</v>
      </c>
      <c r="F29" s="256">
        <f t="shared" si="5"/>
        <v>22432053</v>
      </c>
      <c r="G29" s="256">
        <f t="shared" si="5"/>
        <v>22432053</v>
      </c>
      <c r="H29" s="256">
        <f t="shared" si="5"/>
        <v>22432053</v>
      </c>
      <c r="I29" s="257">
        <f t="shared" si="5"/>
        <v>22432053</v>
      </c>
      <c r="J29" s="257">
        <f t="shared" si="5"/>
        <v>22432053</v>
      </c>
      <c r="K29" s="257">
        <f t="shared" si="5"/>
        <v>22432053</v>
      </c>
      <c r="L29" s="257">
        <f t="shared" si="5"/>
        <v>22432053</v>
      </c>
      <c r="M29" s="257">
        <f t="shared" si="5"/>
        <v>22432053</v>
      </c>
      <c r="N29" s="258">
        <f t="shared" si="5"/>
        <v>22432053</v>
      </c>
      <c r="O29" s="259"/>
    </row>
    <row r="30" spans="1:16" ht="21" customHeight="1" x14ac:dyDescent="0.15">
      <c r="B30" s="372" t="s">
        <v>26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3"/>
      <c r="N30" s="373"/>
      <c r="O30" s="372"/>
    </row>
    <row r="31" spans="1:16" ht="21" customHeight="1" thickBot="1" x14ac:dyDescent="0.2">
      <c r="M31" s="260"/>
      <c r="N31" s="261"/>
      <c r="O31" s="445"/>
      <c r="P31" s="445"/>
    </row>
    <row r="32" spans="1:16" ht="21" customHeight="1" thickBot="1" x14ac:dyDescent="0.2">
      <c r="A32" s="435" t="s">
        <v>59</v>
      </c>
      <c r="B32" s="435"/>
      <c r="C32" s="451">
        <v>9099835</v>
      </c>
      <c r="D32" s="452"/>
      <c r="H32" s="262"/>
      <c r="K32" s="262"/>
      <c r="M32" s="260"/>
      <c r="N32" s="260"/>
    </row>
    <row r="33" spans="1:15" ht="21" customHeight="1" x14ac:dyDescent="0.15">
      <c r="A33" s="435"/>
      <c r="B33" s="435"/>
    </row>
    <row r="34" spans="1:15" ht="22.5" customHeight="1" thickBot="1" x14ac:dyDescent="0.2">
      <c r="A34" s="446" t="s">
        <v>62</v>
      </c>
      <c r="B34" s="447"/>
      <c r="C34" s="447"/>
      <c r="D34" s="447"/>
      <c r="E34" s="447"/>
      <c r="F34" s="447"/>
    </row>
    <row r="35" spans="1:15" ht="18" customHeight="1" thickBot="1" x14ac:dyDescent="0.2">
      <c r="A35" s="448" t="s">
        <v>17</v>
      </c>
      <c r="B35" s="438"/>
      <c r="C35" s="263" t="s">
        <v>4</v>
      </c>
      <c r="D35" s="264" t="s">
        <v>5</v>
      </c>
      <c r="E35" s="226" t="s">
        <v>18</v>
      </c>
      <c r="F35" s="264" t="s">
        <v>39</v>
      </c>
      <c r="G35" s="226" t="s">
        <v>20</v>
      </c>
      <c r="H35" s="265" t="s">
        <v>32</v>
      </c>
      <c r="I35" s="226" t="s">
        <v>33</v>
      </c>
      <c r="J35" s="265" t="s">
        <v>40</v>
      </c>
      <c r="K35" s="227" t="s">
        <v>45</v>
      </c>
      <c r="L35" s="227" t="s">
        <v>48</v>
      </c>
      <c r="M35" s="226" t="s">
        <v>51</v>
      </c>
      <c r="N35" s="229" t="s">
        <v>54</v>
      </c>
      <c r="O35" s="266" t="s">
        <v>7</v>
      </c>
    </row>
    <row r="36" spans="1:15" ht="21" customHeight="1" x14ac:dyDescent="0.15">
      <c r="A36" s="449" t="s">
        <v>35</v>
      </c>
      <c r="B36" s="267" t="s">
        <v>37</v>
      </c>
      <c r="C36" s="268"/>
      <c r="D36" s="269">
        <v>1</v>
      </c>
      <c r="E36" s="269">
        <v>1</v>
      </c>
      <c r="F36" s="269"/>
      <c r="G36" s="269"/>
      <c r="H36" s="269"/>
      <c r="I36" s="269"/>
      <c r="J36" s="269"/>
      <c r="K36" s="270"/>
      <c r="L36" s="270"/>
      <c r="M36" s="271"/>
      <c r="N36" s="272"/>
      <c r="O36" s="273">
        <f t="shared" ref="O36:O58" si="6">SUM(C36:N36)</f>
        <v>2</v>
      </c>
    </row>
    <row r="37" spans="1:15" ht="21" customHeight="1" x14ac:dyDescent="0.15">
      <c r="A37" s="450"/>
      <c r="B37" s="274" t="s">
        <v>163</v>
      </c>
      <c r="C37" s="275"/>
      <c r="D37" s="276">
        <v>8</v>
      </c>
      <c r="E37" s="276">
        <v>10</v>
      </c>
      <c r="F37" s="276"/>
      <c r="G37" s="276"/>
      <c r="H37" s="276"/>
      <c r="I37" s="276"/>
      <c r="J37" s="276"/>
      <c r="K37" s="270"/>
      <c r="L37" s="270"/>
      <c r="M37" s="271"/>
      <c r="N37" s="272"/>
      <c r="O37" s="273">
        <f t="shared" si="6"/>
        <v>18</v>
      </c>
    </row>
    <row r="38" spans="1:15" ht="21" customHeight="1" x14ac:dyDescent="0.15">
      <c r="A38" s="450"/>
      <c r="B38" s="274" t="s">
        <v>118</v>
      </c>
      <c r="C38" s="275"/>
      <c r="D38" s="276">
        <v>520</v>
      </c>
      <c r="E38" s="276">
        <v>140</v>
      </c>
      <c r="F38" s="276"/>
      <c r="G38" s="276"/>
      <c r="H38" s="276"/>
      <c r="I38" s="276"/>
      <c r="J38" s="276"/>
      <c r="K38" s="270"/>
      <c r="L38" s="270"/>
      <c r="M38" s="271"/>
      <c r="N38" s="277"/>
      <c r="O38" s="273">
        <f t="shared" si="6"/>
        <v>660</v>
      </c>
    </row>
    <row r="39" spans="1:15" ht="21" customHeight="1" x14ac:dyDescent="0.15">
      <c r="A39" s="450"/>
      <c r="B39" s="274" t="s">
        <v>131</v>
      </c>
      <c r="C39" s="275"/>
      <c r="D39" s="276">
        <v>832634</v>
      </c>
      <c r="E39" s="276">
        <v>224186</v>
      </c>
      <c r="F39" s="276"/>
      <c r="G39" s="276"/>
      <c r="H39" s="276"/>
      <c r="I39" s="276"/>
      <c r="J39" s="276"/>
      <c r="K39" s="270"/>
      <c r="L39" s="270"/>
      <c r="M39" s="271"/>
      <c r="N39" s="272"/>
      <c r="O39" s="273">
        <f>SUM(C39:N39)</f>
        <v>1056820</v>
      </c>
    </row>
    <row r="40" spans="1:15" ht="21" customHeight="1" x14ac:dyDescent="0.15">
      <c r="A40" s="429" t="s">
        <v>270</v>
      </c>
      <c r="B40" s="274" t="s">
        <v>37</v>
      </c>
      <c r="C40" s="275"/>
      <c r="D40" s="276">
        <v>1</v>
      </c>
      <c r="E40" s="276">
        <v>1</v>
      </c>
      <c r="F40" s="276"/>
      <c r="G40" s="276"/>
      <c r="H40" s="276"/>
      <c r="I40" s="276"/>
      <c r="J40" s="276"/>
      <c r="K40" s="270"/>
      <c r="L40" s="270"/>
      <c r="M40" s="271"/>
      <c r="N40" s="272"/>
      <c r="O40" s="273">
        <f t="shared" si="6"/>
        <v>2</v>
      </c>
    </row>
    <row r="41" spans="1:15" ht="21" customHeight="1" x14ac:dyDescent="0.15">
      <c r="A41" s="429"/>
      <c r="B41" s="274" t="s">
        <v>163</v>
      </c>
      <c r="C41" s="275"/>
      <c r="D41" s="276">
        <v>8</v>
      </c>
      <c r="E41" s="276">
        <v>10</v>
      </c>
      <c r="F41" s="276"/>
      <c r="G41" s="276"/>
      <c r="H41" s="276"/>
      <c r="I41" s="276"/>
      <c r="J41" s="276"/>
      <c r="K41" s="270"/>
      <c r="L41" s="270"/>
      <c r="M41" s="271"/>
      <c r="N41" s="272"/>
      <c r="O41" s="273">
        <f>SUM(C41:N41)</f>
        <v>18</v>
      </c>
    </row>
    <row r="42" spans="1:15" ht="21" customHeight="1" x14ac:dyDescent="0.15">
      <c r="A42" s="429"/>
      <c r="B42" s="274" t="s">
        <v>118</v>
      </c>
      <c r="C42" s="275"/>
      <c r="D42" s="276">
        <v>200</v>
      </c>
      <c r="E42" s="276">
        <v>800</v>
      </c>
      <c r="F42" s="276"/>
      <c r="G42" s="276"/>
      <c r="H42" s="276"/>
      <c r="I42" s="276"/>
      <c r="J42" s="276"/>
      <c r="K42" s="270"/>
      <c r="L42" s="270"/>
      <c r="M42" s="271"/>
      <c r="N42" s="272"/>
      <c r="O42" s="273">
        <f t="shared" si="6"/>
        <v>1000</v>
      </c>
    </row>
    <row r="43" spans="1:15" ht="21" customHeight="1" x14ac:dyDescent="0.15">
      <c r="A43" s="429"/>
      <c r="B43" s="274" t="s">
        <v>131</v>
      </c>
      <c r="C43" s="275"/>
      <c r="D43" s="276">
        <v>485244</v>
      </c>
      <c r="E43" s="276">
        <v>1941062</v>
      </c>
      <c r="F43" s="276"/>
      <c r="G43" s="276"/>
      <c r="H43" s="276"/>
      <c r="I43" s="276"/>
      <c r="J43" s="276"/>
      <c r="K43" s="270"/>
      <c r="L43" s="270"/>
      <c r="M43" s="271"/>
      <c r="N43" s="272"/>
      <c r="O43" s="273">
        <f>SUM(C43:N43)</f>
        <v>2426306</v>
      </c>
    </row>
    <row r="44" spans="1:15" ht="21" customHeight="1" x14ac:dyDescent="0.15">
      <c r="A44" s="429" t="s">
        <v>36</v>
      </c>
      <c r="B44" s="274" t="s">
        <v>37</v>
      </c>
      <c r="C44" s="275">
        <v>3</v>
      </c>
      <c r="D44" s="276">
        <v>7</v>
      </c>
      <c r="E44" s="276">
        <v>9</v>
      </c>
      <c r="F44" s="276"/>
      <c r="G44" s="276"/>
      <c r="H44" s="276"/>
      <c r="I44" s="276"/>
      <c r="J44" s="276"/>
      <c r="K44" s="270"/>
      <c r="L44" s="270"/>
      <c r="M44" s="271"/>
      <c r="N44" s="272"/>
      <c r="O44" s="273">
        <f t="shared" si="6"/>
        <v>19</v>
      </c>
    </row>
    <row r="45" spans="1:15" ht="21" customHeight="1" x14ac:dyDescent="0.15">
      <c r="A45" s="429"/>
      <c r="B45" s="274" t="s">
        <v>163</v>
      </c>
      <c r="C45" s="275">
        <v>9</v>
      </c>
      <c r="D45" s="276">
        <v>19</v>
      </c>
      <c r="E45" s="276">
        <v>28</v>
      </c>
      <c r="F45" s="276"/>
      <c r="G45" s="276"/>
      <c r="H45" s="276"/>
      <c r="I45" s="276"/>
      <c r="J45" s="276"/>
      <c r="K45" s="270"/>
      <c r="L45" s="270"/>
      <c r="M45" s="271"/>
      <c r="N45" s="272"/>
      <c r="O45" s="273">
        <f t="shared" si="6"/>
        <v>56</v>
      </c>
    </row>
    <row r="46" spans="1:15" ht="21" customHeight="1" x14ac:dyDescent="0.15">
      <c r="A46" s="429"/>
      <c r="B46" s="274" t="s">
        <v>118</v>
      </c>
      <c r="C46" s="275">
        <v>420</v>
      </c>
      <c r="D46" s="276">
        <v>840</v>
      </c>
      <c r="E46" s="276">
        <v>1280</v>
      </c>
      <c r="F46" s="276"/>
      <c r="G46" s="276"/>
      <c r="H46" s="276"/>
      <c r="I46" s="276"/>
      <c r="J46" s="276"/>
      <c r="K46" s="270"/>
      <c r="L46" s="270"/>
      <c r="M46" s="271"/>
      <c r="N46" s="272"/>
      <c r="O46" s="273">
        <f t="shared" si="6"/>
        <v>2540</v>
      </c>
    </row>
    <row r="47" spans="1:15" ht="21" customHeight="1" x14ac:dyDescent="0.15">
      <c r="A47" s="429"/>
      <c r="B47" s="274" t="s">
        <v>131</v>
      </c>
      <c r="C47" s="275">
        <v>392784</v>
      </c>
      <c r="D47" s="276">
        <v>785568</v>
      </c>
      <c r="E47" s="276">
        <v>1197056</v>
      </c>
      <c r="F47" s="276"/>
      <c r="G47" s="276"/>
      <c r="H47" s="276"/>
      <c r="I47" s="276"/>
      <c r="J47" s="276"/>
      <c r="K47" s="270"/>
      <c r="L47" s="270"/>
      <c r="M47" s="271"/>
      <c r="N47" s="278"/>
      <c r="O47" s="273">
        <f>SUM(C47:N47)</f>
        <v>2375408</v>
      </c>
    </row>
    <row r="48" spans="1:15" ht="21" customHeight="1" x14ac:dyDescent="0.15">
      <c r="A48" s="429" t="s">
        <v>60</v>
      </c>
      <c r="B48" s="274" t="s">
        <v>37</v>
      </c>
      <c r="C48" s="275"/>
      <c r="D48" s="276"/>
      <c r="E48" s="276">
        <v>1</v>
      </c>
      <c r="F48" s="276"/>
      <c r="G48" s="276"/>
      <c r="H48" s="276"/>
      <c r="I48" s="276"/>
      <c r="J48" s="276"/>
      <c r="K48" s="270"/>
      <c r="L48" s="270"/>
      <c r="M48" s="271"/>
      <c r="N48" s="278"/>
      <c r="O48" s="273">
        <f t="shared" si="6"/>
        <v>1</v>
      </c>
    </row>
    <row r="49" spans="1:15" ht="21" customHeight="1" x14ac:dyDescent="0.15">
      <c r="A49" s="429"/>
      <c r="B49" s="274" t="s">
        <v>163</v>
      </c>
      <c r="C49" s="275"/>
      <c r="D49" s="276"/>
      <c r="E49" s="276">
        <v>2</v>
      </c>
      <c r="F49" s="276"/>
      <c r="G49" s="276"/>
      <c r="H49" s="276"/>
      <c r="I49" s="276"/>
      <c r="J49" s="276"/>
      <c r="K49" s="270"/>
      <c r="L49" s="270"/>
      <c r="M49" s="271"/>
      <c r="N49" s="272"/>
      <c r="O49" s="273">
        <f>SUM(C49:N49)</f>
        <v>2</v>
      </c>
    </row>
    <row r="50" spans="1:15" ht="21" customHeight="1" x14ac:dyDescent="0.15">
      <c r="A50" s="429"/>
      <c r="B50" s="274" t="s">
        <v>118</v>
      </c>
      <c r="C50" s="275"/>
      <c r="D50" s="276"/>
      <c r="E50" s="276">
        <v>80</v>
      </c>
      <c r="F50" s="276"/>
      <c r="G50" s="276"/>
      <c r="H50" s="276"/>
      <c r="I50" s="276"/>
      <c r="J50" s="276"/>
      <c r="K50" s="270"/>
      <c r="L50" s="270"/>
      <c r="M50" s="271"/>
      <c r="N50" s="278"/>
      <c r="O50" s="273">
        <f t="shared" si="6"/>
        <v>80</v>
      </c>
    </row>
    <row r="51" spans="1:15" ht="21" customHeight="1" x14ac:dyDescent="0.15">
      <c r="A51" s="429"/>
      <c r="B51" s="274" t="s">
        <v>131</v>
      </c>
      <c r="C51" s="275"/>
      <c r="D51" s="276"/>
      <c r="E51" s="276">
        <v>199032</v>
      </c>
      <c r="F51" s="276"/>
      <c r="G51" s="276"/>
      <c r="H51" s="276"/>
      <c r="I51" s="276"/>
      <c r="J51" s="276"/>
      <c r="K51" s="270"/>
      <c r="L51" s="270"/>
      <c r="M51" s="271"/>
      <c r="N51" s="278"/>
      <c r="O51" s="273">
        <f>SUM(C51:N51)</f>
        <v>199032</v>
      </c>
    </row>
    <row r="52" spans="1:15" ht="21" customHeight="1" x14ac:dyDescent="0.15">
      <c r="A52" s="429" t="s">
        <v>61</v>
      </c>
      <c r="B52" s="274" t="s">
        <v>37</v>
      </c>
      <c r="C52" s="275">
        <v>1</v>
      </c>
      <c r="D52" s="276">
        <v>4</v>
      </c>
      <c r="E52" s="276">
        <v>3</v>
      </c>
      <c r="F52" s="276"/>
      <c r="G52" s="276"/>
      <c r="H52" s="276"/>
      <c r="I52" s="276"/>
      <c r="J52" s="276"/>
      <c r="K52" s="270"/>
      <c r="L52" s="270"/>
      <c r="M52" s="271"/>
      <c r="N52" s="278"/>
      <c r="O52" s="273">
        <f t="shared" si="6"/>
        <v>8</v>
      </c>
    </row>
    <row r="53" spans="1:15" ht="21" customHeight="1" x14ac:dyDescent="0.15">
      <c r="A53" s="429"/>
      <c r="B53" s="274" t="s">
        <v>163</v>
      </c>
      <c r="C53" s="275">
        <v>2</v>
      </c>
      <c r="D53" s="276">
        <v>10</v>
      </c>
      <c r="E53" s="276">
        <v>7</v>
      </c>
      <c r="F53" s="276"/>
      <c r="G53" s="276"/>
      <c r="H53" s="276"/>
      <c r="I53" s="276"/>
      <c r="J53" s="276"/>
      <c r="K53" s="270"/>
      <c r="L53" s="270"/>
      <c r="M53" s="271"/>
      <c r="N53" s="272"/>
      <c r="O53" s="273">
        <f t="shared" si="6"/>
        <v>19</v>
      </c>
    </row>
    <row r="54" spans="1:15" ht="21" customHeight="1" x14ac:dyDescent="0.15">
      <c r="A54" s="429"/>
      <c r="B54" s="274" t="s">
        <v>118</v>
      </c>
      <c r="C54" s="275">
        <v>60</v>
      </c>
      <c r="D54" s="276">
        <v>280</v>
      </c>
      <c r="E54" s="276">
        <v>200</v>
      </c>
      <c r="F54" s="276"/>
      <c r="G54" s="276"/>
      <c r="H54" s="276"/>
      <c r="I54" s="276"/>
      <c r="J54" s="276"/>
      <c r="K54" s="270"/>
      <c r="L54" s="270"/>
      <c r="M54" s="271"/>
      <c r="N54" s="278"/>
      <c r="O54" s="273">
        <f t="shared" si="6"/>
        <v>540</v>
      </c>
    </row>
    <row r="55" spans="1:15" ht="21" customHeight="1" thickBot="1" x14ac:dyDescent="0.2">
      <c r="A55" s="430"/>
      <c r="B55" s="279" t="s">
        <v>131</v>
      </c>
      <c r="C55" s="280">
        <v>146773</v>
      </c>
      <c r="D55" s="281">
        <v>679042</v>
      </c>
      <c r="E55" s="281">
        <v>485030</v>
      </c>
      <c r="F55" s="281"/>
      <c r="G55" s="281"/>
      <c r="H55" s="281"/>
      <c r="I55" s="281"/>
      <c r="J55" s="281"/>
      <c r="K55" s="282"/>
      <c r="L55" s="282"/>
      <c r="M55" s="283"/>
      <c r="N55" s="284"/>
      <c r="O55" s="285">
        <f>SUM(C55:N55)</f>
        <v>1310845</v>
      </c>
    </row>
    <row r="56" spans="1:15" ht="21" customHeight="1" x14ac:dyDescent="0.15">
      <c r="A56" s="431" t="s">
        <v>41</v>
      </c>
      <c r="B56" s="286" t="s">
        <v>37</v>
      </c>
      <c r="C56" s="287">
        <f t="shared" ref="C56:N56" si="7">C36+C40+C44+C48+C52</f>
        <v>4</v>
      </c>
      <c r="D56" s="288">
        <f t="shared" si="7"/>
        <v>13</v>
      </c>
      <c r="E56" s="288">
        <f t="shared" si="7"/>
        <v>15</v>
      </c>
      <c r="F56" s="289">
        <f>F36+F40+F44+F48+F52</f>
        <v>0</v>
      </c>
      <c r="G56" s="288">
        <f t="shared" si="7"/>
        <v>0</v>
      </c>
      <c r="H56" s="288">
        <f t="shared" si="7"/>
        <v>0</v>
      </c>
      <c r="I56" s="288">
        <f t="shared" si="7"/>
        <v>0</v>
      </c>
      <c r="J56" s="288">
        <f t="shared" si="7"/>
        <v>0</v>
      </c>
      <c r="K56" s="288">
        <f t="shared" si="7"/>
        <v>0</v>
      </c>
      <c r="L56" s="288">
        <f t="shared" si="7"/>
        <v>0</v>
      </c>
      <c r="M56" s="288">
        <f t="shared" si="7"/>
        <v>0</v>
      </c>
      <c r="N56" s="290">
        <f t="shared" si="7"/>
        <v>0</v>
      </c>
      <c r="O56" s="291">
        <f t="shared" si="6"/>
        <v>32</v>
      </c>
    </row>
    <row r="57" spans="1:15" ht="21" customHeight="1" x14ac:dyDescent="0.15">
      <c r="A57" s="432"/>
      <c r="B57" s="274" t="s">
        <v>163</v>
      </c>
      <c r="C57" s="292">
        <f t="shared" ref="C57:K57" si="8">SUM(C37,C41,C45,C49,C53)</f>
        <v>11</v>
      </c>
      <c r="D57" s="293">
        <f t="shared" si="8"/>
        <v>45</v>
      </c>
      <c r="E57" s="293">
        <f t="shared" si="8"/>
        <v>57</v>
      </c>
      <c r="F57" s="293">
        <f>F37+F41+F45+F49+F53</f>
        <v>0</v>
      </c>
      <c r="G57" s="293">
        <f t="shared" si="8"/>
        <v>0</v>
      </c>
      <c r="H57" s="293">
        <f t="shared" si="8"/>
        <v>0</v>
      </c>
      <c r="I57" s="293">
        <f t="shared" si="8"/>
        <v>0</v>
      </c>
      <c r="J57" s="293">
        <f t="shared" si="8"/>
        <v>0</v>
      </c>
      <c r="K57" s="293">
        <f t="shared" si="8"/>
        <v>0</v>
      </c>
      <c r="L57" s="293">
        <f>SUM(L37,L41,L45,L49,L53)</f>
        <v>0</v>
      </c>
      <c r="M57" s="293">
        <f>SUM(M37,M41,M45,M49,M53)</f>
        <v>0</v>
      </c>
      <c r="N57" s="294">
        <f>SUM(N37,N41,N45,N49,N53)</f>
        <v>0</v>
      </c>
      <c r="O57" s="295">
        <f>SUM(C57:N57)</f>
        <v>113</v>
      </c>
    </row>
    <row r="58" spans="1:15" ht="21" customHeight="1" x14ac:dyDescent="0.15">
      <c r="A58" s="429"/>
      <c r="B58" s="274" t="s">
        <v>118</v>
      </c>
      <c r="C58" s="296">
        <f t="shared" ref="C58:N58" si="9">C38+C42+C46+C50+C54</f>
        <v>480</v>
      </c>
      <c r="D58" s="297">
        <f t="shared" si="9"/>
        <v>1840</v>
      </c>
      <c r="E58" s="297">
        <f t="shared" si="9"/>
        <v>2500</v>
      </c>
      <c r="F58" s="297">
        <f>F38+F42+F46+F50+F54</f>
        <v>0</v>
      </c>
      <c r="G58" s="297">
        <f t="shared" si="9"/>
        <v>0</v>
      </c>
      <c r="H58" s="297">
        <f t="shared" si="9"/>
        <v>0</v>
      </c>
      <c r="I58" s="297">
        <f t="shared" si="9"/>
        <v>0</v>
      </c>
      <c r="J58" s="297">
        <f t="shared" si="9"/>
        <v>0</v>
      </c>
      <c r="K58" s="297">
        <f t="shared" si="9"/>
        <v>0</v>
      </c>
      <c r="L58" s="297">
        <f t="shared" si="9"/>
        <v>0</v>
      </c>
      <c r="M58" s="297">
        <f t="shared" si="9"/>
        <v>0</v>
      </c>
      <c r="N58" s="298">
        <f t="shared" si="9"/>
        <v>0</v>
      </c>
      <c r="O58" s="295">
        <f t="shared" si="6"/>
        <v>4820</v>
      </c>
    </row>
    <row r="59" spans="1:15" ht="21" customHeight="1" thickBot="1" x14ac:dyDescent="0.2">
      <c r="A59" s="433"/>
      <c r="B59" s="299" t="s">
        <v>131</v>
      </c>
      <c r="C59" s="300">
        <f t="shared" ref="C59:O59" si="10">SUM(C39,C43,C47,C51,C55)</f>
        <v>539557</v>
      </c>
      <c r="D59" s="301">
        <f t="shared" si="10"/>
        <v>2782488</v>
      </c>
      <c r="E59" s="301">
        <f t="shared" si="10"/>
        <v>4046366</v>
      </c>
      <c r="F59" s="301">
        <f>F39+F43+F47+F51+F55</f>
        <v>0</v>
      </c>
      <c r="G59" s="301">
        <f t="shared" si="10"/>
        <v>0</v>
      </c>
      <c r="H59" s="301">
        <f t="shared" si="10"/>
        <v>0</v>
      </c>
      <c r="I59" s="301">
        <f t="shared" si="10"/>
        <v>0</v>
      </c>
      <c r="J59" s="301">
        <f t="shared" si="10"/>
        <v>0</v>
      </c>
      <c r="K59" s="301">
        <f t="shared" si="10"/>
        <v>0</v>
      </c>
      <c r="L59" s="301">
        <f t="shared" si="10"/>
        <v>0</v>
      </c>
      <c r="M59" s="301">
        <f t="shared" si="10"/>
        <v>0</v>
      </c>
      <c r="N59" s="302">
        <f t="shared" si="10"/>
        <v>0</v>
      </c>
      <c r="O59" s="303">
        <f t="shared" si="10"/>
        <v>7368411</v>
      </c>
    </row>
    <row r="60" spans="1:15" ht="18" customHeight="1" x14ac:dyDescent="0.15"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</row>
    <row r="61" spans="1:15" ht="18" customHeight="1" x14ac:dyDescent="0.15"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</row>
    <row r="62" spans="1:15" ht="18" customHeight="1" thickBot="1" x14ac:dyDescent="0.2">
      <c r="A62" s="435" t="s">
        <v>157</v>
      </c>
      <c r="B62" s="435"/>
      <c r="C62" s="435"/>
      <c r="D62" s="435"/>
      <c r="G62" s="304" t="s">
        <v>66</v>
      </c>
      <c r="J62" s="375" t="s">
        <v>218</v>
      </c>
      <c r="K62" s="375"/>
      <c r="L62" s="375"/>
      <c r="M62" s="372"/>
      <c r="N62" s="372"/>
      <c r="O62" s="372"/>
    </row>
    <row r="63" spans="1:15" ht="18" customHeight="1" thickBot="1" x14ac:dyDescent="0.2">
      <c r="A63" s="385" t="s">
        <v>65</v>
      </c>
      <c r="B63" s="305" t="s">
        <v>101</v>
      </c>
      <c r="C63" s="439" t="s">
        <v>68</v>
      </c>
      <c r="D63" s="439"/>
      <c r="E63" s="436" t="s">
        <v>86</v>
      </c>
      <c r="F63" s="437"/>
      <c r="G63" s="436" t="s">
        <v>271</v>
      </c>
      <c r="H63" s="438"/>
      <c r="J63" s="306"/>
      <c r="K63" s="307"/>
      <c r="L63" s="307"/>
      <c r="M63" s="307"/>
      <c r="N63" s="308"/>
      <c r="O63" s="372"/>
    </row>
    <row r="64" spans="1:15" ht="18" customHeight="1" x14ac:dyDescent="0.15">
      <c r="A64" s="386" t="s">
        <v>4</v>
      </c>
      <c r="B64" s="387">
        <f ca="1">'29年度その他経費明細'!G78</f>
        <v>539557</v>
      </c>
      <c r="C64" s="421">
        <v>290228</v>
      </c>
      <c r="D64" s="421"/>
      <c r="E64" s="419">
        <f ca="1">B64+C64</f>
        <v>829785</v>
      </c>
      <c r="F64" s="420"/>
      <c r="G64" s="422">
        <f ca="1">SUM(E64:F66)</f>
        <v>28542565</v>
      </c>
      <c r="H64" s="423"/>
      <c r="J64" s="309" t="s">
        <v>69</v>
      </c>
      <c r="K64" s="310"/>
      <c r="L64" s="260"/>
      <c r="M64" s="260"/>
      <c r="N64" s="376"/>
      <c r="O64" s="372"/>
    </row>
    <row r="65" spans="1:15" ht="18" customHeight="1" x14ac:dyDescent="0.15">
      <c r="A65" s="311" t="s">
        <v>5</v>
      </c>
      <c r="B65" s="312">
        <f>'29年度その他経費明細'!H78</f>
        <v>2782448</v>
      </c>
      <c r="C65" s="416">
        <f>'29年度その他経費明細'!G6</f>
        <v>20634962</v>
      </c>
      <c r="D65" s="416"/>
      <c r="E65" s="395">
        <f>B65+C65</f>
        <v>23417410</v>
      </c>
      <c r="F65" s="396"/>
      <c r="G65" s="424"/>
      <c r="H65" s="423"/>
      <c r="J65" s="313"/>
      <c r="K65" s="427">
        <f>C32</f>
        <v>9099835</v>
      </c>
      <c r="L65" s="428"/>
      <c r="M65" s="375" t="s">
        <v>21</v>
      </c>
      <c r="N65" s="376"/>
      <c r="O65" s="372"/>
    </row>
    <row r="66" spans="1:15" ht="18" customHeight="1" x14ac:dyDescent="0.15">
      <c r="A66" s="311" t="s">
        <v>18</v>
      </c>
      <c r="B66" s="312">
        <v>4046366</v>
      </c>
      <c r="C66" s="416">
        <v>249004</v>
      </c>
      <c r="D66" s="416"/>
      <c r="E66" s="395">
        <f>B66+C66</f>
        <v>4295370</v>
      </c>
      <c r="F66" s="396"/>
      <c r="G66" s="425"/>
      <c r="H66" s="426"/>
      <c r="J66" s="313" t="s">
        <v>220</v>
      </c>
      <c r="K66" s="310"/>
      <c r="L66" s="375"/>
      <c r="M66" s="375"/>
      <c r="N66" s="376"/>
      <c r="O66" s="372"/>
    </row>
    <row r="67" spans="1:15" ht="18" customHeight="1" x14ac:dyDescent="0.15">
      <c r="A67" s="311" t="s">
        <v>39</v>
      </c>
      <c r="B67" s="312"/>
      <c r="C67" s="416"/>
      <c r="D67" s="416"/>
      <c r="E67" s="395"/>
      <c r="F67" s="396"/>
      <c r="G67" s="397"/>
      <c r="H67" s="403"/>
      <c r="J67" s="313"/>
      <c r="K67" s="427">
        <f>O28</f>
        <v>22432053</v>
      </c>
      <c r="L67" s="428"/>
      <c r="M67" s="375" t="s">
        <v>21</v>
      </c>
      <c r="N67" s="376"/>
      <c r="O67" s="375"/>
    </row>
    <row r="68" spans="1:15" ht="18" customHeight="1" x14ac:dyDescent="0.15">
      <c r="A68" s="314" t="s">
        <v>20</v>
      </c>
      <c r="B68" s="312"/>
      <c r="C68" s="416"/>
      <c r="D68" s="416"/>
      <c r="E68" s="395"/>
      <c r="F68" s="396"/>
      <c r="G68" s="404"/>
      <c r="H68" s="405"/>
      <c r="J68" s="313" t="s">
        <v>148</v>
      </c>
      <c r="K68" s="375"/>
      <c r="L68" s="375"/>
      <c r="M68" s="375"/>
      <c r="N68" s="376"/>
      <c r="O68" s="375"/>
    </row>
    <row r="69" spans="1:15" ht="18" customHeight="1" x14ac:dyDescent="0.15">
      <c r="A69" s="314" t="s">
        <v>32</v>
      </c>
      <c r="B69" s="312"/>
      <c r="C69" s="416"/>
      <c r="D69" s="416"/>
      <c r="E69" s="395"/>
      <c r="F69" s="396"/>
      <c r="G69" s="406"/>
      <c r="H69" s="407"/>
      <c r="J69" s="315"/>
      <c r="K69" s="427">
        <f ca="1">E76</f>
        <v>28542565</v>
      </c>
      <c r="L69" s="428"/>
      <c r="M69" s="375" t="s">
        <v>21</v>
      </c>
      <c r="N69" s="376"/>
      <c r="O69" s="375"/>
    </row>
    <row r="70" spans="1:15" ht="18" customHeight="1" thickBot="1" x14ac:dyDescent="0.2">
      <c r="A70" s="314" t="s">
        <v>33</v>
      </c>
      <c r="B70" s="312"/>
      <c r="C70" s="416"/>
      <c r="D70" s="416"/>
      <c r="E70" s="395"/>
      <c r="F70" s="396"/>
      <c r="G70" s="397"/>
      <c r="H70" s="403"/>
      <c r="J70" s="313" t="s">
        <v>149</v>
      </c>
      <c r="K70" s="375"/>
      <c r="L70" s="375"/>
      <c r="M70" s="375"/>
      <c r="N70" s="376"/>
      <c r="O70" s="375"/>
    </row>
    <row r="71" spans="1:15" ht="18" customHeight="1" thickBot="1" x14ac:dyDescent="0.2">
      <c r="A71" s="314" t="s">
        <v>40</v>
      </c>
      <c r="B71" s="312"/>
      <c r="C71" s="416"/>
      <c r="D71" s="416"/>
      <c r="E71" s="395"/>
      <c r="F71" s="396"/>
      <c r="G71" s="404"/>
      <c r="H71" s="405"/>
      <c r="J71" s="315"/>
      <c r="K71" s="408">
        <f ca="1">K65+K67-K69</f>
        <v>2989323</v>
      </c>
      <c r="L71" s="409"/>
      <c r="M71" s="375" t="s">
        <v>21</v>
      </c>
      <c r="N71" s="376"/>
      <c r="O71" s="375"/>
    </row>
    <row r="72" spans="1:15" ht="18" customHeight="1" x14ac:dyDescent="0.15">
      <c r="A72" s="314" t="s">
        <v>45</v>
      </c>
      <c r="B72" s="316"/>
      <c r="C72" s="416"/>
      <c r="D72" s="416"/>
      <c r="E72" s="410"/>
      <c r="F72" s="411"/>
      <c r="G72" s="406"/>
      <c r="H72" s="407"/>
      <c r="J72" s="317"/>
      <c r="K72" s="318"/>
      <c r="L72" s="319"/>
      <c r="M72" s="319"/>
      <c r="N72" s="320"/>
      <c r="O72" s="375"/>
    </row>
    <row r="73" spans="1:15" ht="18" customHeight="1" x14ac:dyDescent="0.15">
      <c r="A73" s="314" t="s">
        <v>48</v>
      </c>
      <c r="B73" s="312"/>
      <c r="C73" s="416"/>
      <c r="D73" s="416"/>
      <c r="E73" s="395"/>
      <c r="F73" s="396"/>
      <c r="G73" s="397"/>
      <c r="H73" s="398"/>
      <c r="I73" s="375"/>
      <c r="J73" s="384"/>
      <c r="O73" s="375"/>
    </row>
    <row r="74" spans="1:15" ht="18" customHeight="1" x14ac:dyDescent="0.15">
      <c r="A74" s="314" t="s">
        <v>51</v>
      </c>
      <c r="B74" s="316"/>
      <c r="C74" s="416"/>
      <c r="D74" s="416"/>
      <c r="E74" s="395"/>
      <c r="F74" s="396"/>
      <c r="G74" s="399"/>
      <c r="H74" s="400"/>
      <c r="I74" s="375"/>
      <c r="J74" s="384"/>
      <c r="O74" s="375"/>
    </row>
    <row r="75" spans="1:15" ht="18" customHeight="1" thickBot="1" x14ac:dyDescent="0.2">
      <c r="A75" s="388" t="s">
        <v>54</v>
      </c>
      <c r="B75" s="389"/>
      <c r="C75" s="417"/>
      <c r="D75" s="417"/>
      <c r="E75" s="401"/>
      <c r="F75" s="402"/>
      <c r="G75" s="399"/>
      <c r="H75" s="400"/>
      <c r="I75" s="375"/>
      <c r="J75" s="384"/>
      <c r="O75" s="375"/>
    </row>
    <row r="76" spans="1:15" ht="18" customHeight="1" thickBot="1" x14ac:dyDescent="0.2">
      <c r="A76" s="322" t="s">
        <v>24</v>
      </c>
      <c r="B76" s="323">
        <f ca="1">SUM(B64:B75)</f>
        <v>7368371</v>
      </c>
      <c r="C76" s="418">
        <f>SUM(C64:C75)</f>
        <v>21174194</v>
      </c>
      <c r="D76" s="418"/>
      <c r="E76" s="412">
        <f ca="1">SUM(E64:E75)</f>
        <v>28542565</v>
      </c>
      <c r="F76" s="413"/>
      <c r="G76" s="414"/>
      <c r="H76" s="415"/>
      <c r="I76" s="375"/>
      <c r="J76" s="375"/>
      <c r="K76" s="375"/>
      <c r="L76" s="375"/>
      <c r="N76" s="321"/>
      <c r="O76" s="321"/>
    </row>
    <row r="77" spans="1:15" ht="17.25" customHeight="1" x14ac:dyDescent="0.15">
      <c r="A77" s="324"/>
      <c r="B77" s="321"/>
      <c r="C77" s="321"/>
      <c r="D77" s="321"/>
      <c r="E77" s="321"/>
      <c r="F77" s="372"/>
      <c r="I77" s="375"/>
      <c r="J77" s="375"/>
      <c r="K77" s="375"/>
      <c r="L77" s="375"/>
    </row>
    <row r="78" spans="1:15" x14ac:dyDescent="0.15">
      <c r="B78" s="372"/>
      <c r="C78" s="372"/>
      <c r="D78" s="372"/>
      <c r="E78" s="394"/>
      <c r="F78" s="394"/>
      <c r="G78" s="325"/>
      <c r="K78" s="375"/>
      <c r="L78" s="375"/>
    </row>
    <row r="79" spans="1:15" x14ac:dyDescent="0.15">
      <c r="L79" s="375"/>
    </row>
  </sheetData>
  <mergeCells count="62">
    <mergeCell ref="A13:A24"/>
    <mergeCell ref="O1:P1"/>
    <mergeCell ref="C2:I2"/>
    <mergeCell ref="O2:P2"/>
    <mergeCell ref="A4:B4"/>
    <mergeCell ref="A5:A12"/>
    <mergeCell ref="A48:A51"/>
    <mergeCell ref="A25:A27"/>
    <mergeCell ref="A28:B28"/>
    <mergeCell ref="A29:B29"/>
    <mergeCell ref="O31:P31"/>
    <mergeCell ref="A32:B32"/>
    <mergeCell ref="A33:B33"/>
    <mergeCell ref="A34:F34"/>
    <mergeCell ref="A35:B35"/>
    <mergeCell ref="A36:A39"/>
    <mergeCell ref="A40:A43"/>
    <mergeCell ref="A44:A47"/>
    <mergeCell ref="C32:D32"/>
    <mergeCell ref="A52:A55"/>
    <mergeCell ref="A56:A59"/>
    <mergeCell ref="B60:O60"/>
    <mergeCell ref="A62:D62"/>
    <mergeCell ref="E63:F63"/>
    <mergeCell ref="G63:H63"/>
    <mergeCell ref="C63:D63"/>
    <mergeCell ref="G64:H66"/>
    <mergeCell ref="E65:F65"/>
    <mergeCell ref="K65:L65"/>
    <mergeCell ref="E66:F66"/>
    <mergeCell ref="E67:F67"/>
    <mergeCell ref="G67:H69"/>
    <mergeCell ref="K67:L67"/>
    <mergeCell ref="E68:F68"/>
    <mergeCell ref="E69:F69"/>
    <mergeCell ref="K69:L69"/>
    <mergeCell ref="C73:D73"/>
    <mergeCell ref="C74:D74"/>
    <mergeCell ref="C75:D75"/>
    <mergeCell ref="C76:D76"/>
    <mergeCell ref="E64:F64"/>
    <mergeCell ref="E70:F70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G70:H72"/>
    <mergeCell ref="E71:F71"/>
    <mergeCell ref="K71:L71"/>
    <mergeCell ref="E72:F72"/>
    <mergeCell ref="E76:F76"/>
    <mergeCell ref="G76:H76"/>
    <mergeCell ref="E78:F78"/>
    <mergeCell ref="E73:F73"/>
    <mergeCell ref="G73:H75"/>
    <mergeCell ref="E74:F74"/>
    <mergeCell ref="E75:F75"/>
  </mergeCells>
  <phoneticPr fontId="2"/>
  <pageMargins left="0.67" right="0.15748031496062992" top="0.78740157480314965" bottom="0.23622047244094491" header="0.51181102362204722" footer="0.23622047244094491"/>
  <pageSetup paperSize="9" scale="49" orientation="portrait" r:id="rId1"/>
  <headerFooter alignWithMargins="0"/>
  <rowBreaks count="2" manualBreakCount="2">
    <brk id="76" max="15" man="1"/>
    <brk id="8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opLeftCell="A24" zoomScale="85" zoomScaleNormal="100" workbookViewId="0">
      <pane xSplit="2" topLeftCell="C1" activePane="topRight" state="frozen"/>
      <selection pane="topRight" activeCell="P31" sqref="P31"/>
    </sheetView>
  </sheetViews>
  <sheetFormatPr defaultRowHeight="13.5" x14ac:dyDescent="0.15"/>
  <cols>
    <col min="1" max="1" width="10.625" customWidth="1"/>
    <col min="2" max="2" width="10" customWidth="1"/>
    <col min="3" max="3" width="11.125" bestFit="1" customWidth="1"/>
    <col min="4" max="12" width="9.875" customWidth="1"/>
    <col min="13" max="13" width="11" bestFit="1" customWidth="1"/>
    <col min="14" max="15" width="10.875" customWidth="1"/>
    <col min="16" max="16" width="5.6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62"/>
      <c r="P1" s="462"/>
    </row>
    <row r="2" spans="1:16" ht="20.25" customHeight="1" x14ac:dyDescent="0.15">
      <c r="C2" s="463" t="s">
        <v>63</v>
      </c>
      <c r="D2" s="463"/>
      <c r="E2" s="463"/>
      <c r="F2" s="463"/>
      <c r="G2" s="463"/>
      <c r="H2" s="463"/>
      <c r="I2" s="463"/>
      <c r="J2" s="37"/>
      <c r="M2" s="464" t="s">
        <v>49</v>
      </c>
      <c r="N2" s="465"/>
      <c r="O2" s="466"/>
      <c r="P2" s="466"/>
    </row>
    <row r="3" spans="1:16" ht="26.25" customHeight="1" thickBot="1" x14ac:dyDescent="0.2">
      <c r="A3" s="33" t="s">
        <v>23</v>
      </c>
      <c r="B3" s="33"/>
    </row>
    <row r="4" spans="1:16" ht="31.5" customHeight="1" thickBot="1" x14ac:dyDescent="0.2">
      <c r="A4" s="467" t="s">
        <v>16</v>
      </c>
      <c r="B4" s="46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4" customHeight="1" x14ac:dyDescent="0.15">
      <c r="A5" s="469" t="s">
        <v>28</v>
      </c>
      <c r="B5" s="40" t="s">
        <v>1</v>
      </c>
      <c r="C5" s="1">
        <v>386552</v>
      </c>
      <c r="D5" s="2">
        <v>469776</v>
      </c>
      <c r="E5" s="2">
        <v>164885</v>
      </c>
      <c r="F5" s="2">
        <v>159586</v>
      </c>
      <c r="G5" s="2">
        <v>772814</v>
      </c>
      <c r="H5" s="2">
        <v>257482</v>
      </c>
      <c r="I5" s="46">
        <v>192794</v>
      </c>
      <c r="J5" s="46">
        <v>688761</v>
      </c>
      <c r="K5" s="46">
        <v>21853</v>
      </c>
      <c r="L5" s="46">
        <v>26426</v>
      </c>
      <c r="M5" s="46">
        <v>9740</v>
      </c>
      <c r="N5" s="3">
        <v>1010305</v>
      </c>
      <c r="O5" s="62">
        <f>SUM(C5:N5)</f>
        <v>4160974</v>
      </c>
    </row>
    <row r="6" spans="1:16" ht="24" customHeight="1" x14ac:dyDescent="0.15">
      <c r="A6" s="469"/>
      <c r="B6" s="40" t="s">
        <v>2</v>
      </c>
      <c r="C6" s="1">
        <v>78543</v>
      </c>
      <c r="D6" s="2">
        <v>193559</v>
      </c>
      <c r="E6" s="2">
        <v>56625</v>
      </c>
      <c r="F6" s="2">
        <v>73899</v>
      </c>
      <c r="G6" s="2">
        <v>43297</v>
      </c>
      <c r="H6" s="2">
        <v>90969</v>
      </c>
      <c r="I6" s="46">
        <v>64054</v>
      </c>
      <c r="J6" s="46">
        <v>45747</v>
      </c>
      <c r="K6" s="46">
        <v>3500</v>
      </c>
      <c r="L6" s="46">
        <v>13605</v>
      </c>
      <c r="M6" s="46">
        <v>3510</v>
      </c>
      <c r="N6" s="3">
        <v>25984</v>
      </c>
      <c r="O6" s="62">
        <f>SUM(C6:N6)</f>
        <v>693292</v>
      </c>
    </row>
    <row r="7" spans="1:16" ht="24" customHeight="1" x14ac:dyDescent="0.15">
      <c r="A7" s="469"/>
      <c r="B7" s="41" t="s">
        <v>3</v>
      </c>
      <c r="C7" s="6">
        <f t="shared" ref="C7:N7" si="0">SUM(C5:C6)</f>
        <v>465095</v>
      </c>
      <c r="D7" s="7">
        <f t="shared" si="0"/>
        <v>663335</v>
      </c>
      <c r="E7" s="7">
        <f t="shared" si="0"/>
        <v>221510</v>
      </c>
      <c r="F7" s="7">
        <f t="shared" si="0"/>
        <v>233485</v>
      </c>
      <c r="G7" s="7">
        <f>SUM(G5:G6)</f>
        <v>816111</v>
      </c>
      <c r="H7" s="7">
        <f t="shared" si="0"/>
        <v>348451</v>
      </c>
      <c r="I7" s="44">
        <f t="shared" si="0"/>
        <v>256848</v>
      </c>
      <c r="J7" s="44">
        <f t="shared" si="0"/>
        <v>734508</v>
      </c>
      <c r="K7" s="44">
        <f t="shared" si="0"/>
        <v>25353</v>
      </c>
      <c r="L7" s="44">
        <f t="shared" si="0"/>
        <v>40031</v>
      </c>
      <c r="M7" s="44">
        <f t="shared" si="0"/>
        <v>13250</v>
      </c>
      <c r="N7" s="8">
        <f t="shared" si="0"/>
        <v>1036289</v>
      </c>
      <c r="O7" s="63">
        <f>SUM(C7:N7)</f>
        <v>4854266</v>
      </c>
    </row>
    <row r="8" spans="1:16" ht="24" customHeight="1" x14ac:dyDescent="0.15">
      <c r="A8" s="470" t="s">
        <v>11</v>
      </c>
      <c r="B8" s="41" t="s">
        <v>0</v>
      </c>
      <c r="C8" s="26">
        <v>148223</v>
      </c>
      <c r="D8" s="27">
        <v>225625</v>
      </c>
      <c r="E8" s="27">
        <v>55166</v>
      </c>
      <c r="F8" s="27">
        <v>150872</v>
      </c>
      <c r="G8" s="27">
        <v>90609</v>
      </c>
      <c r="H8" s="27">
        <v>78449</v>
      </c>
      <c r="I8" s="46">
        <v>76685</v>
      </c>
      <c r="J8" s="46">
        <v>34634</v>
      </c>
      <c r="K8" s="46">
        <v>24960</v>
      </c>
      <c r="L8" s="46"/>
      <c r="M8" s="46">
        <v>24937</v>
      </c>
      <c r="N8" s="3">
        <v>66482</v>
      </c>
      <c r="O8" s="62">
        <f t="shared" ref="O8:O17" si="1">SUM(C8:N8)</f>
        <v>976642</v>
      </c>
    </row>
    <row r="9" spans="1:16" ht="24" customHeight="1" x14ac:dyDescent="0.15">
      <c r="A9" s="471"/>
      <c r="B9" s="41" t="s">
        <v>30</v>
      </c>
      <c r="C9" s="26">
        <v>22438</v>
      </c>
      <c r="D9" s="27">
        <v>42476</v>
      </c>
      <c r="E9" s="27"/>
      <c r="F9" s="27">
        <v>29737</v>
      </c>
      <c r="G9" s="27">
        <v>22459</v>
      </c>
      <c r="H9" s="27">
        <v>12795</v>
      </c>
      <c r="I9" s="47">
        <v>16384</v>
      </c>
      <c r="J9" s="47">
        <v>10242</v>
      </c>
      <c r="K9" s="47">
        <v>4560</v>
      </c>
      <c r="L9" s="47">
        <v>15931</v>
      </c>
      <c r="M9" s="47">
        <v>21325</v>
      </c>
      <c r="N9" s="28">
        <v>30057</v>
      </c>
      <c r="O9" s="62">
        <f t="shared" si="1"/>
        <v>228404</v>
      </c>
    </row>
    <row r="10" spans="1:16" ht="24" customHeight="1" x14ac:dyDescent="0.15">
      <c r="A10" s="471"/>
      <c r="B10" s="40" t="s">
        <v>8</v>
      </c>
      <c r="C10" s="1">
        <v>83083</v>
      </c>
      <c r="D10" s="2">
        <v>49090</v>
      </c>
      <c r="E10" s="2">
        <v>25394</v>
      </c>
      <c r="F10" s="2">
        <v>67401</v>
      </c>
      <c r="G10" s="2">
        <v>56867</v>
      </c>
      <c r="H10" s="2">
        <v>32893</v>
      </c>
      <c r="I10" s="46">
        <v>31823</v>
      </c>
      <c r="J10" s="46">
        <v>18112</v>
      </c>
      <c r="K10" s="46">
        <v>7693</v>
      </c>
      <c r="L10" s="46">
        <v>3868</v>
      </c>
      <c r="M10" s="46">
        <v>2156</v>
      </c>
      <c r="N10" s="3">
        <v>15689</v>
      </c>
      <c r="O10" s="62">
        <f t="shared" si="1"/>
        <v>394069</v>
      </c>
    </row>
    <row r="11" spans="1:16" ht="24" customHeight="1" x14ac:dyDescent="0.15">
      <c r="A11" s="471"/>
      <c r="B11" s="40" t="s">
        <v>9</v>
      </c>
      <c r="C11" s="1">
        <v>9650</v>
      </c>
      <c r="D11" s="2">
        <v>20290</v>
      </c>
      <c r="E11" s="2">
        <v>9200</v>
      </c>
      <c r="F11" s="2">
        <v>12185</v>
      </c>
      <c r="G11" s="2">
        <v>13650</v>
      </c>
      <c r="H11" s="2">
        <v>15420</v>
      </c>
      <c r="I11" s="46">
        <v>4743</v>
      </c>
      <c r="J11" s="46"/>
      <c r="K11" s="46">
        <v>5817</v>
      </c>
      <c r="L11" s="46">
        <v>2806</v>
      </c>
      <c r="M11" s="46">
        <v>2500</v>
      </c>
      <c r="N11" s="3">
        <v>3072</v>
      </c>
      <c r="O11" s="62">
        <f t="shared" si="1"/>
        <v>99333</v>
      </c>
    </row>
    <row r="12" spans="1:16" ht="24" customHeight="1" x14ac:dyDescent="0.15">
      <c r="A12" s="471"/>
      <c r="B12" s="40" t="s">
        <v>10</v>
      </c>
      <c r="C12" s="1">
        <v>18545</v>
      </c>
      <c r="D12" s="2"/>
      <c r="E12" s="2"/>
      <c r="F12" s="2">
        <v>13862</v>
      </c>
      <c r="G12" s="2">
        <v>17500</v>
      </c>
      <c r="H12" s="2">
        <v>11700</v>
      </c>
      <c r="I12" s="46">
        <v>6000</v>
      </c>
      <c r="J12" s="46">
        <v>1000</v>
      </c>
      <c r="K12" s="46">
        <v>3517</v>
      </c>
      <c r="L12" s="46">
        <v>1101</v>
      </c>
      <c r="M12" s="46">
        <v>240329</v>
      </c>
      <c r="N12" s="3">
        <v>2010</v>
      </c>
      <c r="O12" s="62">
        <f t="shared" si="1"/>
        <v>315564</v>
      </c>
    </row>
    <row r="13" spans="1:16" ht="24" customHeight="1" x14ac:dyDescent="0.15">
      <c r="A13" s="471"/>
      <c r="B13" s="71" t="s">
        <v>58</v>
      </c>
      <c r="C13" s="1">
        <v>20770</v>
      </c>
      <c r="D13" s="2">
        <v>13789</v>
      </c>
      <c r="E13" s="2">
        <v>29399</v>
      </c>
      <c r="F13" s="2">
        <v>31457</v>
      </c>
      <c r="G13" s="2">
        <v>60393</v>
      </c>
      <c r="H13" s="2">
        <v>44366</v>
      </c>
      <c r="I13" s="46"/>
      <c r="J13" s="46">
        <v>78139</v>
      </c>
      <c r="K13" s="46">
        <v>5449</v>
      </c>
      <c r="L13" s="46">
        <v>1555</v>
      </c>
      <c r="M13" s="46">
        <v>5480</v>
      </c>
      <c r="N13" s="3">
        <v>4497</v>
      </c>
      <c r="O13" s="62">
        <f t="shared" si="1"/>
        <v>295294</v>
      </c>
    </row>
    <row r="14" spans="1:16" ht="24" customHeight="1" x14ac:dyDescent="0.15">
      <c r="A14" s="472"/>
      <c r="B14" s="41" t="s">
        <v>3</v>
      </c>
      <c r="C14" s="6">
        <f t="shared" ref="C14:N14" si="2">SUM(C8:C13)</f>
        <v>302709</v>
      </c>
      <c r="D14" s="7">
        <f t="shared" si="2"/>
        <v>351270</v>
      </c>
      <c r="E14" s="7">
        <f>SUM(E8:E13)</f>
        <v>119159</v>
      </c>
      <c r="F14" s="7">
        <f t="shared" si="2"/>
        <v>305514</v>
      </c>
      <c r="G14" s="7">
        <f>SUM(G8:G13)</f>
        <v>261478</v>
      </c>
      <c r="H14" s="7">
        <f t="shared" si="2"/>
        <v>195623</v>
      </c>
      <c r="I14" s="44">
        <f t="shared" si="2"/>
        <v>135635</v>
      </c>
      <c r="J14" s="44">
        <f t="shared" si="2"/>
        <v>142127</v>
      </c>
      <c r="K14" s="44">
        <f t="shared" si="2"/>
        <v>51996</v>
      </c>
      <c r="L14" s="44">
        <f t="shared" si="2"/>
        <v>25261</v>
      </c>
      <c r="M14" s="44">
        <f t="shared" si="2"/>
        <v>296727</v>
      </c>
      <c r="N14" s="8">
        <f t="shared" si="2"/>
        <v>121807</v>
      </c>
      <c r="O14" s="63">
        <f t="shared" si="1"/>
        <v>2309306</v>
      </c>
    </row>
    <row r="15" spans="1:16" ht="24" customHeight="1" x14ac:dyDescent="0.15">
      <c r="A15" s="469" t="s">
        <v>13</v>
      </c>
      <c r="B15" s="40" t="s">
        <v>12</v>
      </c>
      <c r="C15" s="1">
        <v>38000</v>
      </c>
      <c r="D15" s="2">
        <v>36000</v>
      </c>
      <c r="E15" s="2">
        <v>451007</v>
      </c>
      <c r="F15" s="2">
        <v>198625</v>
      </c>
      <c r="G15" s="2">
        <v>39740</v>
      </c>
      <c r="H15" s="2">
        <v>5000</v>
      </c>
      <c r="I15" s="46">
        <v>30000</v>
      </c>
      <c r="J15" s="46">
        <v>14500</v>
      </c>
      <c r="K15" s="46">
        <v>0</v>
      </c>
      <c r="L15" s="46">
        <v>0</v>
      </c>
      <c r="M15" s="46">
        <v>61000</v>
      </c>
      <c r="N15" s="3"/>
      <c r="O15" s="62">
        <f t="shared" si="1"/>
        <v>873872</v>
      </c>
    </row>
    <row r="16" spans="1:16" ht="24" customHeight="1" x14ac:dyDescent="0.15">
      <c r="A16" s="473"/>
      <c r="B16" s="40" t="s">
        <v>14</v>
      </c>
      <c r="C16" s="1">
        <v>38000</v>
      </c>
      <c r="D16" s="2">
        <v>0</v>
      </c>
      <c r="E16" s="2">
        <v>3000000</v>
      </c>
      <c r="F16" s="2">
        <v>0</v>
      </c>
      <c r="G16" s="2">
        <v>0</v>
      </c>
      <c r="H16" s="2">
        <v>0</v>
      </c>
      <c r="I16" s="46">
        <v>251000</v>
      </c>
      <c r="J16" s="46">
        <v>0</v>
      </c>
      <c r="K16" s="46">
        <v>0</v>
      </c>
      <c r="L16" s="46">
        <v>0</v>
      </c>
      <c r="M16" s="46">
        <v>0</v>
      </c>
      <c r="N16" s="3">
        <v>13000000</v>
      </c>
      <c r="O16" s="62">
        <f t="shared" si="1"/>
        <v>16289000</v>
      </c>
    </row>
    <row r="17" spans="1:15" ht="24" customHeight="1" x14ac:dyDescent="0.15">
      <c r="A17" s="473"/>
      <c r="B17" s="41" t="s">
        <v>3</v>
      </c>
      <c r="C17" s="6">
        <f t="shared" ref="C17:K17" si="3">SUM(C15:C16)</f>
        <v>76000</v>
      </c>
      <c r="D17" s="7">
        <f t="shared" si="3"/>
        <v>36000</v>
      </c>
      <c r="E17" s="7">
        <f t="shared" si="3"/>
        <v>3451007</v>
      </c>
      <c r="F17" s="7">
        <f t="shared" si="3"/>
        <v>198625</v>
      </c>
      <c r="G17" s="7">
        <f t="shared" si="3"/>
        <v>39740</v>
      </c>
      <c r="H17" s="7">
        <f t="shared" si="3"/>
        <v>5000</v>
      </c>
      <c r="I17" s="44">
        <f t="shared" si="3"/>
        <v>281000</v>
      </c>
      <c r="J17" s="44">
        <f t="shared" si="3"/>
        <v>14500</v>
      </c>
      <c r="K17" s="44">
        <f t="shared" si="3"/>
        <v>0</v>
      </c>
      <c r="L17" s="44">
        <f>SUM(L15:L16)</f>
        <v>0</v>
      </c>
      <c r="M17" s="44">
        <f>SUM(M15:M16)</f>
        <v>61000</v>
      </c>
      <c r="N17" s="8">
        <f>SUM(N15:N16)</f>
        <v>13000000</v>
      </c>
      <c r="O17" s="63">
        <f t="shared" si="1"/>
        <v>17162872</v>
      </c>
    </row>
    <row r="18" spans="1:15" ht="24" customHeight="1" x14ac:dyDescent="0.15">
      <c r="A18" s="474" t="s">
        <v>15</v>
      </c>
      <c r="B18" s="475"/>
      <c r="C18" s="14">
        <f>C7+C14+C17</f>
        <v>843804</v>
      </c>
      <c r="D18" s="15">
        <f t="shared" ref="D18:L18" si="4">D7+D14+D17</f>
        <v>1050605</v>
      </c>
      <c r="E18" s="15">
        <f>E7+E14+E17</f>
        <v>3791676</v>
      </c>
      <c r="F18" s="15">
        <f t="shared" si="4"/>
        <v>737624</v>
      </c>
      <c r="G18" s="15">
        <f>G7+G14+G17</f>
        <v>1117329</v>
      </c>
      <c r="H18" s="15">
        <f t="shared" si="4"/>
        <v>549074</v>
      </c>
      <c r="I18" s="34">
        <f t="shared" si="4"/>
        <v>673483</v>
      </c>
      <c r="J18" s="34">
        <f t="shared" si="4"/>
        <v>891135</v>
      </c>
      <c r="K18" s="34">
        <f t="shared" si="4"/>
        <v>77349</v>
      </c>
      <c r="L18" s="34">
        <f t="shared" si="4"/>
        <v>65292</v>
      </c>
      <c r="M18" s="34">
        <f>M7+M14+M17</f>
        <v>370977</v>
      </c>
      <c r="N18" s="16">
        <f>N7+N14+N17</f>
        <v>14158096</v>
      </c>
      <c r="O18" s="64">
        <f>SUM(C18:N18)</f>
        <v>24326444</v>
      </c>
    </row>
    <row r="19" spans="1:15" ht="24" customHeight="1" thickBot="1" x14ac:dyDescent="0.2">
      <c r="A19" s="476" t="s">
        <v>19</v>
      </c>
      <c r="B19" s="477"/>
      <c r="C19" s="9">
        <f>C18</f>
        <v>843804</v>
      </c>
      <c r="D19" s="10">
        <f t="shared" ref="D19:M19" si="5">C19+D18</f>
        <v>1894409</v>
      </c>
      <c r="E19" s="10">
        <f t="shared" si="5"/>
        <v>5686085</v>
      </c>
      <c r="F19" s="10">
        <f t="shared" si="5"/>
        <v>6423709</v>
      </c>
      <c r="G19" s="10">
        <f>F19+G18</f>
        <v>7541038</v>
      </c>
      <c r="H19" s="10">
        <f t="shared" si="5"/>
        <v>8090112</v>
      </c>
      <c r="I19" s="35">
        <f t="shared" si="5"/>
        <v>8763595</v>
      </c>
      <c r="J19" s="35">
        <f t="shared" si="5"/>
        <v>9654730</v>
      </c>
      <c r="K19" s="35">
        <f t="shared" si="5"/>
        <v>9732079</v>
      </c>
      <c r="L19" s="35">
        <f t="shared" si="5"/>
        <v>9797371</v>
      </c>
      <c r="M19" s="35">
        <f t="shared" si="5"/>
        <v>10168348</v>
      </c>
      <c r="N19" s="18">
        <f>M19+N18</f>
        <v>24326444</v>
      </c>
      <c r="O19" s="65"/>
    </row>
    <row r="20" spans="1:15" ht="21" customHeight="1" x14ac:dyDescent="0.15">
      <c r="B20" s="462" t="s">
        <v>26</v>
      </c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</row>
    <row r="21" spans="1:15" ht="21" customHeight="1" thickBot="1" x14ac:dyDescent="0.2"/>
    <row r="22" spans="1:15" ht="21" customHeight="1" thickBot="1" x14ac:dyDescent="0.2">
      <c r="A22" s="462" t="s">
        <v>59</v>
      </c>
      <c r="B22" s="462"/>
      <c r="C22" s="73">
        <v>7994541</v>
      </c>
      <c r="D22" s="19" t="s">
        <v>21</v>
      </c>
    </row>
    <row r="23" spans="1:15" ht="21" customHeight="1" x14ac:dyDescent="0.15">
      <c r="A23" s="462"/>
      <c r="B23" s="462"/>
    </row>
    <row r="24" spans="1:15" ht="22.5" customHeight="1" thickBot="1" x14ac:dyDescent="0.2">
      <c r="A24" s="482" t="s">
        <v>62</v>
      </c>
      <c r="B24" s="483"/>
      <c r="C24" s="483"/>
      <c r="D24" s="483"/>
      <c r="E24" s="483"/>
      <c r="F24" s="483"/>
    </row>
    <row r="25" spans="1:15" ht="18" customHeight="1" thickBot="1" x14ac:dyDescent="0.2">
      <c r="A25" s="484" t="s">
        <v>17</v>
      </c>
      <c r="B25" s="481"/>
      <c r="C25" s="51" t="s">
        <v>4</v>
      </c>
      <c r="D25" s="32" t="s">
        <v>5</v>
      </c>
      <c r="E25" s="4" t="s">
        <v>18</v>
      </c>
      <c r="F25" s="32" t="s">
        <v>39</v>
      </c>
      <c r="G25" s="4" t="s">
        <v>20</v>
      </c>
      <c r="H25" s="52" t="s">
        <v>32</v>
      </c>
      <c r="I25" s="4" t="s">
        <v>33</v>
      </c>
      <c r="J25" s="52" t="s">
        <v>40</v>
      </c>
      <c r="K25" s="45" t="s">
        <v>45</v>
      </c>
      <c r="L25" s="45" t="s">
        <v>48</v>
      </c>
      <c r="M25" s="4" t="s">
        <v>51</v>
      </c>
      <c r="N25" s="60" t="s">
        <v>54</v>
      </c>
      <c r="O25" s="53" t="s">
        <v>7</v>
      </c>
    </row>
    <row r="26" spans="1:15" ht="21" customHeight="1" x14ac:dyDescent="0.15">
      <c r="A26" s="488" t="s">
        <v>35</v>
      </c>
      <c r="B26" s="42" t="s">
        <v>37</v>
      </c>
      <c r="C26" s="22">
        <v>4</v>
      </c>
      <c r="D26" s="13">
        <v>2</v>
      </c>
      <c r="E26" s="70">
        <v>1</v>
      </c>
      <c r="F26" s="184">
        <v>1</v>
      </c>
      <c r="G26" s="184">
        <v>1</v>
      </c>
      <c r="H26" s="184">
        <v>1</v>
      </c>
      <c r="I26" s="185">
        <v>2</v>
      </c>
      <c r="J26" s="186">
        <v>1</v>
      </c>
      <c r="K26" s="186">
        <v>1</v>
      </c>
      <c r="L26" s="186"/>
      <c r="M26" s="184"/>
      <c r="N26" s="187">
        <v>1</v>
      </c>
      <c r="O26" s="76">
        <f t="shared" ref="O26:O37" si="6">SUM(C26:N26)</f>
        <v>15</v>
      </c>
    </row>
    <row r="27" spans="1:15" ht="21" customHeight="1" x14ac:dyDescent="0.15">
      <c r="A27" s="469"/>
      <c r="B27" s="43" t="s">
        <v>38</v>
      </c>
      <c r="C27" s="22">
        <v>700</v>
      </c>
      <c r="D27" s="13">
        <v>240</v>
      </c>
      <c r="E27" s="70">
        <v>160</v>
      </c>
      <c r="F27" s="184">
        <v>140</v>
      </c>
      <c r="G27" s="184">
        <v>220</v>
      </c>
      <c r="H27" s="184">
        <v>380</v>
      </c>
      <c r="I27" s="185">
        <v>400</v>
      </c>
      <c r="J27" s="186">
        <v>140</v>
      </c>
      <c r="K27" s="186">
        <v>100</v>
      </c>
      <c r="L27" s="186"/>
      <c r="M27" s="184"/>
      <c r="N27" s="187">
        <v>160</v>
      </c>
      <c r="O27" s="76">
        <f t="shared" si="6"/>
        <v>2640</v>
      </c>
    </row>
    <row r="28" spans="1:15" ht="21" customHeight="1" x14ac:dyDescent="0.15">
      <c r="A28" s="469" t="s">
        <v>34</v>
      </c>
      <c r="B28" s="43" t="s">
        <v>37</v>
      </c>
      <c r="C28" s="21">
        <v>0</v>
      </c>
      <c r="D28" s="12">
        <v>1</v>
      </c>
      <c r="E28" s="196"/>
      <c r="F28" s="188">
        <v>1</v>
      </c>
      <c r="G28" s="188">
        <v>1</v>
      </c>
      <c r="H28" s="188"/>
      <c r="I28" s="185">
        <v>1</v>
      </c>
      <c r="J28" s="186">
        <v>1</v>
      </c>
      <c r="K28" s="186"/>
      <c r="L28" s="186"/>
      <c r="M28" s="184"/>
      <c r="N28" s="187"/>
      <c r="O28" s="76">
        <f t="shared" si="6"/>
        <v>5</v>
      </c>
    </row>
    <row r="29" spans="1:15" ht="21" customHeight="1" x14ac:dyDescent="0.15">
      <c r="A29" s="469"/>
      <c r="B29" s="43" t="s">
        <v>38</v>
      </c>
      <c r="C29" s="21">
        <v>0</v>
      </c>
      <c r="D29" s="12">
        <v>60</v>
      </c>
      <c r="E29" s="196"/>
      <c r="F29" s="188">
        <v>480</v>
      </c>
      <c r="G29" s="188">
        <v>280</v>
      </c>
      <c r="H29" s="188"/>
      <c r="I29" s="185">
        <v>440</v>
      </c>
      <c r="J29" s="186">
        <v>280</v>
      </c>
      <c r="K29" s="186"/>
      <c r="L29" s="186"/>
      <c r="M29" s="184"/>
      <c r="N29" s="187"/>
      <c r="O29" s="76">
        <f t="shared" si="6"/>
        <v>1540</v>
      </c>
    </row>
    <row r="30" spans="1:15" ht="21" customHeight="1" x14ac:dyDescent="0.15">
      <c r="A30" s="469" t="s">
        <v>36</v>
      </c>
      <c r="B30" s="43" t="s">
        <v>37</v>
      </c>
      <c r="C30" s="21">
        <v>2</v>
      </c>
      <c r="D30" s="12">
        <v>1</v>
      </c>
      <c r="E30" s="196"/>
      <c r="F30" s="188">
        <v>2</v>
      </c>
      <c r="G30" s="188">
        <v>2</v>
      </c>
      <c r="H30" s="188">
        <v>2</v>
      </c>
      <c r="I30" s="185">
        <v>2</v>
      </c>
      <c r="J30" s="186">
        <v>2</v>
      </c>
      <c r="K30" s="186"/>
      <c r="L30" s="186">
        <v>1</v>
      </c>
      <c r="M30" s="184">
        <v>1</v>
      </c>
      <c r="N30" s="187">
        <v>3</v>
      </c>
      <c r="O30" s="76">
        <f t="shared" si="6"/>
        <v>18</v>
      </c>
    </row>
    <row r="31" spans="1:15" ht="21" customHeight="1" x14ac:dyDescent="0.15">
      <c r="A31" s="473"/>
      <c r="B31" s="43" t="s">
        <v>38</v>
      </c>
      <c r="C31" s="39">
        <v>720</v>
      </c>
      <c r="D31" s="30">
        <v>120</v>
      </c>
      <c r="E31" s="197"/>
      <c r="F31" s="189">
        <v>460</v>
      </c>
      <c r="G31" s="189">
        <v>480</v>
      </c>
      <c r="H31" s="189">
        <v>480</v>
      </c>
      <c r="I31" s="190">
        <v>440</v>
      </c>
      <c r="J31" s="191">
        <v>800</v>
      </c>
      <c r="K31" s="186"/>
      <c r="L31" s="186">
        <v>60</v>
      </c>
      <c r="M31" s="184">
        <v>120</v>
      </c>
      <c r="N31" s="187">
        <v>960</v>
      </c>
      <c r="O31" s="76">
        <f t="shared" si="6"/>
        <v>4640</v>
      </c>
    </row>
    <row r="32" spans="1:15" ht="21" customHeight="1" x14ac:dyDescent="0.15">
      <c r="A32" s="469" t="s">
        <v>60</v>
      </c>
      <c r="B32" s="43" t="s">
        <v>37</v>
      </c>
      <c r="C32" s="39"/>
      <c r="D32" s="30"/>
      <c r="E32" s="197"/>
      <c r="F32" s="189"/>
      <c r="G32" s="189">
        <v>1</v>
      </c>
      <c r="H32" s="189"/>
      <c r="I32" s="190"/>
      <c r="J32" s="191">
        <v>1</v>
      </c>
      <c r="K32" s="186"/>
      <c r="L32" s="186"/>
      <c r="M32" s="184"/>
      <c r="N32" s="192"/>
      <c r="O32" s="76">
        <f t="shared" si="6"/>
        <v>2</v>
      </c>
    </row>
    <row r="33" spans="1:15" ht="21" customHeight="1" x14ac:dyDescent="0.15">
      <c r="A33" s="473"/>
      <c r="B33" s="43" t="s">
        <v>38</v>
      </c>
      <c r="C33" s="39"/>
      <c r="D33" s="30"/>
      <c r="E33" s="197"/>
      <c r="F33" s="189"/>
      <c r="G33" s="189">
        <v>80</v>
      </c>
      <c r="H33" s="189"/>
      <c r="I33" s="190"/>
      <c r="J33" s="191">
        <v>60</v>
      </c>
      <c r="K33" s="186"/>
      <c r="L33" s="186"/>
      <c r="M33" s="184"/>
      <c r="N33" s="192"/>
      <c r="O33" s="76">
        <f t="shared" si="6"/>
        <v>140</v>
      </c>
    </row>
    <row r="34" spans="1:15" ht="21" customHeight="1" x14ac:dyDescent="0.15">
      <c r="A34" s="469" t="s">
        <v>61</v>
      </c>
      <c r="B34" s="43" t="s">
        <v>37</v>
      </c>
      <c r="C34" s="39"/>
      <c r="D34" s="30"/>
      <c r="E34" s="197"/>
      <c r="F34" s="189"/>
      <c r="G34" s="189">
        <v>1</v>
      </c>
      <c r="H34" s="189">
        <v>1</v>
      </c>
      <c r="I34" s="190">
        <v>1</v>
      </c>
      <c r="J34" s="191">
        <v>1</v>
      </c>
      <c r="K34" s="186"/>
      <c r="L34" s="186"/>
      <c r="M34" s="184"/>
      <c r="N34" s="192">
        <v>1</v>
      </c>
      <c r="O34" s="76">
        <f t="shared" si="6"/>
        <v>5</v>
      </c>
    </row>
    <row r="35" spans="1:15" ht="21" customHeight="1" x14ac:dyDescent="0.15">
      <c r="A35" s="473"/>
      <c r="B35" s="43" t="s">
        <v>38</v>
      </c>
      <c r="C35" s="39"/>
      <c r="D35" s="30"/>
      <c r="E35" s="197"/>
      <c r="F35" s="189"/>
      <c r="G35" s="189">
        <v>80</v>
      </c>
      <c r="H35" s="189">
        <v>60</v>
      </c>
      <c r="I35" s="190">
        <v>40</v>
      </c>
      <c r="J35" s="191">
        <v>50</v>
      </c>
      <c r="K35" s="186"/>
      <c r="L35" s="186"/>
      <c r="M35" s="184"/>
      <c r="N35" s="192">
        <v>30</v>
      </c>
      <c r="O35" s="76">
        <f t="shared" si="6"/>
        <v>260</v>
      </c>
    </row>
    <row r="36" spans="1:15" ht="21" customHeight="1" x14ac:dyDescent="0.15">
      <c r="A36" s="470" t="s">
        <v>41</v>
      </c>
      <c r="B36" s="38" t="s">
        <v>37</v>
      </c>
      <c r="C36" s="54">
        <f>C26+C28+C30+C32+C34</f>
        <v>6</v>
      </c>
      <c r="D36" s="55">
        <f t="shared" ref="D36:N36" si="7">D26+D28+D30+D32+D34</f>
        <v>4</v>
      </c>
      <c r="E36" s="55">
        <f t="shared" si="7"/>
        <v>1</v>
      </c>
      <c r="F36" s="189">
        <f t="shared" si="7"/>
        <v>4</v>
      </c>
      <c r="G36" s="189">
        <f>G26+G28+G30+G32+G34</f>
        <v>6</v>
      </c>
      <c r="H36" s="189">
        <f t="shared" si="7"/>
        <v>4</v>
      </c>
      <c r="I36" s="189">
        <f t="shared" si="7"/>
        <v>6</v>
      </c>
      <c r="J36" s="189">
        <f t="shared" si="7"/>
        <v>6</v>
      </c>
      <c r="K36" s="189">
        <f t="shared" si="7"/>
        <v>1</v>
      </c>
      <c r="L36" s="189">
        <f t="shared" si="7"/>
        <v>1</v>
      </c>
      <c r="M36" s="189">
        <f t="shared" si="7"/>
        <v>1</v>
      </c>
      <c r="N36" s="193">
        <f t="shared" si="7"/>
        <v>5</v>
      </c>
      <c r="O36" s="76">
        <f t="shared" si="6"/>
        <v>45</v>
      </c>
    </row>
    <row r="37" spans="1:15" ht="21" customHeight="1" thickBot="1" x14ac:dyDescent="0.2">
      <c r="A37" s="535"/>
      <c r="B37" s="38" t="s">
        <v>38</v>
      </c>
      <c r="C37" s="78">
        <f>C27+C29+C31+C33+C35</f>
        <v>1420</v>
      </c>
      <c r="D37" s="79">
        <f t="shared" ref="D37:N37" si="8">D27+D29+D31+D33+D35</f>
        <v>420</v>
      </c>
      <c r="E37" s="79">
        <f t="shared" si="8"/>
        <v>160</v>
      </c>
      <c r="F37" s="194">
        <f t="shared" si="8"/>
        <v>1080</v>
      </c>
      <c r="G37" s="194">
        <f t="shared" si="8"/>
        <v>1140</v>
      </c>
      <c r="H37" s="194">
        <f t="shared" si="8"/>
        <v>920</v>
      </c>
      <c r="I37" s="194">
        <f t="shared" si="8"/>
        <v>1320</v>
      </c>
      <c r="J37" s="194">
        <f t="shared" si="8"/>
        <v>1330</v>
      </c>
      <c r="K37" s="194">
        <f t="shared" si="8"/>
        <v>100</v>
      </c>
      <c r="L37" s="194">
        <f t="shared" si="8"/>
        <v>60</v>
      </c>
      <c r="M37" s="194">
        <f t="shared" si="8"/>
        <v>120</v>
      </c>
      <c r="N37" s="195">
        <f t="shared" si="8"/>
        <v>1150</v>
      </c>
      <c r="O37" s="77">
        <f t="shared" si="6"/>
        <v>9220</v>
      </c>
    </row>
    <row r="38" spans="1:15" ht="18" customHeight="1" x14ac:dyDescent="0.15"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</row>
    <row r="39" spans="1:15" ht="18" customHeight="1" x14ac:dyDescent="0.15">
      <c r="C39" s="183"/>
      <c r="D39" s="20" t="s">
        <v>175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8" customHeight="1" thickBot="1" x14ac:dyDescent="0.2">
      <c r="A40" s="462" t="s">
        <v>64</v>
      </c>
      <c r="B40" s="462"/>
      <c r="C40" s="462"/>
      <c r="D40" s="462"/>
      <c r="G40" s="81" t="s">
        <v>66</v>
      </c>
      <c r="I40" s="23" t="s">
        <v>73</v>
      </c>
      <c r="J40" s="23"/>
      <c r="K40" s="23"/>
      <c r="L40" s="20"/>
      <c r="M40" s="20"/>
      <c r="N40" s="20"/>
      <c r="O40" s="20"/>
    </row>
    <row r="41" spans="1:15" ht="18" customHeight="1" thickBot="1" x14ac:dyDescent="0.2">
      <c r="A41" s="100" t="s">
        <v>65</v>
      </c>
      <c r="B41" s="101" t="s">
        <v>67</v>
      </c>
      <c r="C41" s="96" t="s">
        <v>68</v>
      </c>
      <c r="D41" s="479" t="s">
        <v>86</v>
      </c>
      <c r="E41" s="480"/>
      <c r="F41" s="479" t="s">
        <v>70</v>
      </c>
      <c r="G41" s="481"/>
      <c r="I41" s="93"/>
      <c r="J41" s="94"/>
      <c r="K41" s="94"/>
      <c r="L41" s="95"/>
      <c r="M41" s="23"/>
      <c r="N41" s="23"/>
      <c r="O41" s="20"/>
    </row>
    <row r="42" spans="1:15" ht="18" customHeight="1" x14ac:dyDescent="0.15">
      <c r="A42" s="106" t="s">
        <v>4</v>
      </c>
      <c r="B42" s="111">
        <v>1661250</v>
      </c>
      <c r="C42" s="112"/>
      <c r="D42" s="501">
        <f>SUM(B42:C42)</f>
        <v>1661250</v>
      </c>
      <c r="E42" s="502"/>
      <c r="F42" s="533"/>
      <c r="G42" s="534"/>
      <c r="I42" s="90" t="s">
        <v>69</v>
      </c>
      <c r="J42" s="72"/>
      <c r="K42" s="91"/>
      <c r="L42" s="92"/>
      <c r="M42" s="23"/>
      <c r="N42" s="23"/>
      <c r="O42" s="20"/>
    </row>
    <row r="43" spans="1:15" ht="18" customHeight="1" x14ac:dyDescent="0.15">
      <c r="A43" s="102" t="s">
        <v>5</v>
      </c>
      <c r="B43" s="108">
        <v>728250</v>
      </c>
      <c r="C43" s="83"/>
      <c r="D43" s="492">
        <f t="shared" ref="D43:D51" si="9">SUM(B43:C43)</f>
        <v>728250</v>
      </c>
      <c r="E43" s="493"/>
      <c r="F43" s="531"/>
      <c r="G43" s="532"/>
      <c r="I43" s="84"/>
      <c r="J43" s="536">
        <f>C22</f>
        <v>7994541</v>
      </c>
      <c r="K43" s="462"/>
      <c r="L43" s="85" t="s">
        <v>21</v>
      </c>
      <c r="M43" s="23"/>
      <c r="N43" s="23"/>
      <c r="O43" s="20"/>
    </row>
    <row r="44" spans="1:15" ht="18" customHeight="1" x14ac:dyDescent="0.15">
      <c r="A44" s="102" t="s">
        <v>18</v>
      </c>
      <c r="B44" s="108">
        <v>281000</v>
      </c>
      <c r="C44" s="12"/>
      <c r="D44" s="492">
        <f t="shared" si="9"/>
        <v>281000</v>
      </c>
      <c r="E44" s="493"/>
      <c r="F44" s="531"/>
      <c r="G44" s="532"/>
      <c r="I44" s="84" t="s">
        <v>71</v>
      </c>
      <c r="J44" s="72"/>
      <c r="K44" s="23"/>
      <c r="L44" s="85"/>
      <c r="M44" s="23"/>
      <c r="N44" s="23"/>
      <c r="O44" s="20"/>
    </row>
    <row r="45" spans="1:15" ht="18" customHeight="1" x14ac:dyDescent="0.15">
      <c r="A45" s="102" t="s">
        <v>39</v>
      </c>
      <c r="B45" s="99"/>
      <c r="C45" s="82"/>
      <c r="D45" s="492">
        <f t="shared" si="9"/>
        <v>0</v>
      </c>
      <c r="E45" s="493"/>
      <c r="F45" s="531"/>
      <c r="G45" s="532"/>
      <c r="I45" s="84"/>
      <c r="J45" s="536">
        <f>N19</f>
        <v>24326444</v>
      </c>
      <c r="K45" s="462"/>
      <c r="L45" s="85" t="s">
        <v>21</v>
      </c>
      <c r="M45" s="23"/>
      <c r="N45" s="23"/>
      <c r="O45" s="23"/>
    </row>
    <row r="46" spans="1:15" ht="18" customHeight="1" x14ac:dyDescent="0.15">
      <c r="A46" s="103" t="s">
        <v>20</v>
      </c>
      <c r="B46" s="108"/>
      <c r="C46" s="83"/>
      <c r="D46" s="492">
        <f t="shared" si="9"/>
        <v>0</v>
      </c>
      <c r="E46" s="493"/>
      <c r="F46" s="531"/>
      <c r="G46" s="532"/>
      <c r="I46" s="84" t="s">
        <v>74</v>
      </c>
      <c r="J46" s="23"/>
      <c r="K46" s="23"/>
      <c r="L46" s="85"/>
      <c r="M46" s="23"/>
      <c r="N46" s="23"/>
      <c r="O46" s="23"/>
    </row>
    <row r="47" spans="1:15" ht="18" customHeight="1" x14ac:dyDescent="0.15">
      <c r="A47" s="103" t="s">
        <v>32</v>
      </c>
      <c r="B47" s="99"/>
      <c r="C47" s="82"/>
      <c r="D47" s="492">
        <f t="shared" si="9"/>
        <v>0</v>
      </c>
      <c r="E47" s="493"/>
      <c r="F47" s="531"/>
      <c r="G47" s="532"/>
      <c r="I47" s="86"/>
      <c r="J47" s="536">
        <f>D54</f>
        <v>7892517</v>
      </c>
      <c r="K47" s="462"/>
      <c r="L47" s="85" t="s">
        <v>21</v>
      </c>
      <c r="M47" s="23"/>
      <c r="N47" s="23"/>
      <c r="O47" s="23"/>
    </row>
    <row r="48" spans="1:15" ht="18" customHeight="1" thickBot="1" x14ac:dyDescent="0.2">
      <c r="A48" s="103" t="s">
        <v>33</v>
      </c>
      <c r="B48" s="99"/>
      <c r="C48" s="82"/>
      <c r="D48" s="492">
        <f t="shared" si="9"/>
        <v>0</v>
      </c>
      <c r="E48" s="493"/>
      <c r="F48" s="531"/>
      <c r="G48" s="532"/>
      <c r="I48" s="84" t="s">
        <v>72</v>
      </c>
      <c r="J48" s="23"/>
      <c r="K48" s="23"/>
      <c r="L48" s="85"/>
      <c r="M48" s="23"/>
      <c r="N48" s="23"/>
      <c r="O48" s="23"/>
    </row>
    <row r="49" spans="1:15" ht="18" customHeight="1" thickBot="1" x14ac:dyDescent="0.2">
      <c r="A49" s="103" t="s">
        <v>40</v>
      </c>
      <c r="B49" s="99"/>
      <c r="C49" s="82"/>
      <c r="D49" s="492">
        <f t="shared" si="9"/>
        <v>0</v>
      </c>
      <c r="E49" s="493"/>
      <c r="F49" s="531"/>
      <c r="G49" s="532"/>
      <c r="I49" s="86"/>
      <c r="J49" s="518">
        <f>J43+J45-J47</f>
        <v>24428468</v>
      </c>
      <c r="K49" s="519"/>
      <c r="L49" s="85" t="s">
        <v>21</v>
      </c>
      <c r="M49" s="23"/>
      <c r="N49" s="23"/>
      <c r="O49" s="23"/>
    </row>
    <row r="50" spans="1:15" ht="18" customHeight="1" x14ac:dyDescent="0.15">
      <c r="A50" s="103" t="s">
        <v>45</v>
      </c>
      <c r="B50" s="99"/>
      <c r="C50" s="82"/>
      <c r="D50" s="492">
        <f t="shared" si="9"/>
        <v>0</v>
      </c>
      <c r="E50" s="493"/>
      <c r="F50" s="531"/>
      <c r="G50" s="532"/>
      <c r="I50" s="87"/>
      <c r="J50" s="88"/>
      <c r="K50" s="88"/>
      <c r="L50" s="89"/>
      <c r="M50" s="23"/>
      <c r="N50" s="23"/>
      <c r="O50" s="23"/>
    </row>
    <row r="51" spans="1:15" ht="18" customHeight="1" x14ac:dyDescent="0.15">
      <c r="A51" s="103" t="s">
        <v>48</v>
      </c>
      <c r="B51" s="99"/>
      <c r="C51" s="82"/>
      <c r="D51" s="492">
        <f t="shared" si="9"/>
        <v>0</v>
      </c>
      <c r="E51" s="493"/>
      <c r="F51" s="531"/>
      <c r="G51" s="532"/>
      <c r="H51" s="23"/>
      <c r="I51" s="23"/>
      <c r="J51" s="23"/>
      <c r="K51" s="23"/>
      <c r="L51" s="23"/>
      <c r="M51" s="23"/>
      <c r="N51" s="23"/>
      <c r="O51" s="23"/>
    </row>
    <row r="52" spans="1:15" ht="18" customHeight="1" x14ac:dyDescent="0.15">
      <c r="A52" s="103" t="s">
        <v>51</v>
      </c>
      <c r="B52" s="99"/>
      <c r="C52" s="82"/>
      <c r="D52" s="492">
        <f>SUM(B52:C52)</f>
        <v>0</v>
      </c>
      <c r="E52" s="493"/>
      <c r="F52" s="531"/>
      <c r="G52" s="532"/>
      <c r="K52" s="23"/>
      <c r="L52" s="23"/>
      <c r="M52" s="23"/>
      <c r="N52" s="23"/>
      <c r="O52" s="23"/>
    </row>
    <row r="53" spans="1:15" ht="18" customHeight="1" thickBot="1" x14ac:dyDescent="0.2">
      <c r="A53" s="107" t="s">
        <v>54</v>
      </c>
      <c r="B53" s="109"/>
      <c r="C53" s="113">
        <v>5222017</v>
      </c>
      <c r="D53" s="520">
        <f>SUM(B53:C53)</f>
        <v>5222017</v>
      </c>
      <c r="E53" s="521"/>
      <c r="F53" s="526"/>
      <c r="G53" s="527"/>
      <c r="L53" s="23"/>
      <c r="M53" s="23"/>
      <c r="N53" s="23"/>
      <c r="O53" s="23"/>
    </row>
    <row r="54" spans="1:15" ht="18" customHeight="1" thickBot="1" x14ac:dyDescent="0.2">
      <c r="A54" s="98" t="s">
        <v>24</v>
      </c>
      <c r="B54" s="110">
        <f>SUM(B42:B53)</f>
        <v>2670500</v>
      </c>
      <c r="C54" s="97">
        <f>SUM(C42:C53)</f>
        <v>5222017</v>
      </c>
      <c r="D54" s="513">
        <f>SUM(D42:D53)</f>
        <v>7892517</v>
      </c>
      <c r="E54" s="514"/>
      <c r="F54" s="515"/>
      <c r="G54" s="516"/>
      <c r="L54" s="80"/>
      <c r="M54" s="80"/>
      <c r="N54" s="80"/>
      <c r="O54" s="80"/>
    </row>
    <row r="55" spans="1:15" ht="17.25" customHeight="1" x14ac:dyDescent="0.15">
      <c r="A55" s="36"/>
      <c r="B55" s="80"/>
      <c r="C55" s="80"/>
      <c r="D55" s="80"/>
      <c r="E55" s="80"/>
      <c r="F55" s="20"/>
    </row>
    <row r="56" spans="1:15" x14ac:dyDescent="0.15">
      <c r="B56" s="20"/>
      <c r="C56" s="20"/>
      <c r="D56" s="20"/>
    </row>
  </sheetData>
  <mergeCells count="55">
    <mergeCell ref="F42:G42"/>
    <mergeCell ref="F43:G43"/>
    <mergeCell ref="J45:K45"/>
    <mergeCell ref="J49:K49"/>
    <mergeCell ref="F44:G44"/>
    <mergeCell ref="F45:G45"/>
    <mergeCell ref="D51:E51"/>
    <mergeCell ref="D52:E52"/>
    <mergeCell ref="J47:K47"/>
    <mergeCell ref="F49:G49"/>
    <mergeCell ref="F50:G50"/>
    <mergeCell ref="D42:E42"/>
    <mergeCell ref="D43:E43"/>
    <mergeCell ref="D46:E46"/>
    <mergeCell ref="F53:G53"/>
    <mergeCell ref="F54:G54"/>
    <mergeCell ref="F51:G51"/>
    <mergeCell ref="F48:G48"/>
    <mergeCell ref="F46:G46"/>
    <mergeCell ref="F47:G47"/>
    <mergeCell ref="F52:G52"/>
    <mergeCell ref="D47:E47"/>
    <mergeCell ref="D48:E48"/>
    <mergeCell ref="D53:E53"/>
    <mergeCell ref="D54:E54"/>
    <mergeCell ref="D49:E49"/>
    <mergeCell ref="D50:E50"/>
    <mergeCell ref="D44:E44"/>
    <mergeCell ref="D45:E45"/>
    <mergeCell ref="A4:B4"/>
    <mergeCell ref="A30:A31"/>
    <mergeCell ref="A5:A7"/>
    <mergeCell ref="A15:A17"/>
    <mergeCell ref="A19:B19"/>
    <mergeCell ref="A8:A14"/>
    <mergeCell ref="A18:B18"/>
    <mergeCell ref="A26:A27"/>
    <mergeCell ref="A22:B22"/>
    <mergeCell ref="A23:B23"/>
    <mergeCell ref="A32:A33"/>
    <mergeCell ref="A28:A29"/>
    <mergeCell ref="B20:O20"/>
    <mergeCell ref="J43:K43"/>
    <mergeCell ref="O1:P1"/>
    <mergeCell ref="O2:P2"/>
    <mergeCell ref="C2:I2"/>
    <mergeCell ref="F41:G41"/>
    <mergeCell ref="D41:E41"/>
    <mergeCell ref="M2:N2"/>
    <mergeCell ref="A40:D40"/>
    <mergeCell ref="A34:A35"/>
    <mergeCell ref="B38:O38"/>
    <mergeCell ref="A25:B25"/>
    <mergeCell ref="A24:F24"/>
    <mergeCell ref="A36:A37"/>
  </mergeCells>
  <phoneticPr fontId="2"/>
  <pageMargins left="0.76" right="0.17" top="0.39370078740157483" bottom="0.23622047244094491" header="0.51181102362204722" footer="0.23622047244094491"/>
  <pageSetup paperSize="9" scale="60" orientation="portrait" r:id="rId1"/>
  <headerFooter alignWithMargins="0"/>
  <rowBreaks count="1" manualBreakCount="1">
    <brk id="59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22" zoomScale="85" zoomScaleNormal="100" workbookViewId="0">
      <pane xSplit="2" topLeftCell="C1" activePane="topRight" state="frozen"/>
      <selection pane="topRight" activeCell="G48" sqref="G48"/>
    </sheetView>
  </sheetViews>
  <sheetFormatPr defaultRowHeight="13.5" x14ac:dyDescent="0.15"/>
  <cols>
    <col min="1" max="1" width="10.625" customWidth="1"/>
    <col min="2" max="2" width="10" customWidth="1"/>
    <col min="3" max="3" width="11.125" bestFit="1" customWidth="1"/>
    <col min="4" max="5" width="9.875" customWidth="1"/>
    <col min="6" max="6" width="11.125" bestFit="1" customWidth="1"/>
    <col min="7" max="8" width="9.875" customWidth="1"/>
    <col min="9" max="9" width="10" bestFit="1" customWidth="1"/>
    <col min="10" max="13" width="9.875" customWidth="1"/>
    <col min="14" max="15" width="10.875" customWidth="1"/>
    <col min="16" max="16" width="5.6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62"/>
      <c r="P1" s="462"/>
    </row>
    <row r="2" spans="1:16" ht="20.25" customHeight="1" x14ac:dyDescent="0.15">
      <c r="C2" s="463" t="s">
        <v>57</v>
      </c>
      <c r="D2" s="463"/>
      <c r="E2" s="463"/>
      <c r="F2" s="463"/>
      <c r="G2" s="463"/>
      <c r="H2" s="463"/>
      <c r="I2" s="463"/>
      <c r="J2" s="37"/>
      <c r="M2" s="464" t="s">
        <v>49</v>
      </c>
      <c r="N2" s="465"/>
      <c r="O2" s="466"/>
      <c r="P2" s="466"/>
    </row>
    <row r="3" spans="1:16" ht="26.25" customHeight="1" thickBot="1" x14ac:dyDescent="0.2">
      <c r="A3" s="33" t="s">
        <v>23</v>
      </c>
      <c r="B3" s="33"/>
    </row>
    <row r="4" spans="1:16" ht="31.5" customHeight="1" thickBot="1" x14ac:dyDescent="0.2">
      <c r="A4" s="467" t="s">
        <v>16</v>
      </c>
      <c r="B4" s="46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/>
    </row>
    <row r="5" spans="1:16" ht="24" customHeight="1" x14ac:dyDescent="0.15">
      <c r="A5" s="469" t="s">
        <v>28</v>
      </c>
      <c r="B5" s="40" t="s">
        <v>1</v>
      </c>
      <c r="C5" s="1">
        <v>151268</v>
      </c>
      <c r="D5" s="2">
        <v>48126</v>
      </c>
      <c r="E5" s="2">
        <v>95565</v>
      </c>
      <c r="F5" s="2">
        <v>166440</v>
      </c>
      <c r="G5" s="2">
        <v>115006</v>
      </c>
      <c r="H5" s="2">
        <v>163531</v>
      </c>
      <c r="I5" s="46">
        <v>216007</v>
      </c>
      <c r="J5" s="46">
        <v>189751</v>
      </c>
      <c r="K5" s="46">
        <v>81648</v>
      </c>
      <c r="L5" s="46">
        <v>17686</v>
      </c>
      <c r="M5" s="46">
        <v>68138</v>
      </c>
      <c r="N5" s="3">
        <v>169033</v>
      </c>
      <c r="O5" s="62">
        <f t="shared" ref="O5:O18" si="0">SUM(C5:N5)</f>
        <v>1482199</v>
      </c>
    </row>
    <row r="6" spans="1:16" ht="24" customHeight="1" x14ac:dyDescent="0.15">
      <c r="A6" s="469"/>
      <c r="B6" s="40" t="s">
        <v>2</v>
      </c>
      <c r="C6" s="1">
        <v>103785</v>
      </c>
      <c r="D6" s="2">
        <v>33661</v>
      </c>
      <c r="E6" s="2">
        <v>63282</v>
      </c>
      <c r="F6" s="2">
        <v>98520</v>
      </c>
      <c r="G6" s="2">
        <v>76409</v>
      </c>
      <c r="H6" s="2">
        <v>63745</v>
      </c>
      <c r="I6" s="46">
        <v>65540</v>
      </c>
      <c r="J6" s="46">
        <v>57670</v>
      </c>
      <c r="K6" s="46">
        <v>19152</v>
      </c>
      <c r="L6" s="46">
        <v>429</v>
      </c>
      <c r="M6" s="46">
        <v>8519</v>
      </c>
      <c r="N6" s="3">
        <v>34560</v>
      </c>
      <c r="O6" s="62">
        <f t="shared" si="0"/>
        <v>625272</v>
      </c>
    </row>
    <row r="7" spans="1:16" ht="24" customHeight="1" x14ac:dyDescent="0.15">
      <c r="A7" s="469"/>
      <c r="B7" s="41" t="s">
        <v>3</v>
      </c>
      <c r="C7" s="6">
        <f t="shared" ref="C7:L7" si="1">SUM(C5:C6)</f>
        <v>255053</v>
      </c>
      <c r="D7" s="7">
        <f t="shared" si="1"/>
        <v>81787</v>
      </c>
      <c r="E7" s="7">
        <f t="shared" si="1"/>
        <v>158847</v>
      </c>
      <c r="F7" s="7">
        <f t="shared" si="1"/>
        <v>264960</v>
      </c>
      <c r="G7" s="7">
        <f t="shared" si="1"/>
        <v>191415</v>
      </c>
      <c r="H7" s="7">
        <f t="shared" si="1"/>
        <v>227276</v>
      </c>
      <c r="I7" s="44">
        <f t="shared" si="1"/>
        <v>281547</v>
      </c>
      <c r="J7" s="44">
        <f t="shared" si="1"/>
        <v>247421</v>
      </c>
      <c r="K7" s="44">
        <f t="shared" si="1"/>
        <v>100800</v>
      </c>
      <c r="L7" s="44">
        <f t="shared" si="1"/>
        <v>18115</v>
      </c>
      <c r="M7" s="44">
        <f>SUM(M5:M6)</f>
        <v>76657</v>
      </c>
      <c r="N7" s="8">
        <f>SUM(N5:N6)</f>
        <v>203593</v>
      </c>
      <c r="O7" s="63">
        <f t="shared" si="0"/>
        <v>2107471</v>
      </c>
    </row>
    <row r="8" spans="1:16" ht="24" customHeight="1" x14ac:dyDescent="0.15">
      <c r="A8" s="470" t="s">
        <v>11</v>
      </c>
      <c r="B8" s="41" t="s">
        <v>0</v>
      </c>
      <c r="C8" s="26">
        <v>261498</v>
      </c>
      <c r="D8" s="27">
        <v>139277</v>
      </c>
      <c r="E8" s="27">
        <v>129086</v>
      </c>
      <c r="F8" s="27">
        <v>203781</v>
      </c>
      <c r="G8" s="27">
        <v>204652</v>
      </c>
      <c r="H8" s="27">
        <v>181488</v>
      </c>
      <c r="I8" s="46">
        <v>162075</v>
      </c>
      <c r="J8" s="46">
        <v>148830</v>
      </c>
      <c r="K8" s="46">
        <v>66155</v>
      </c>
      <c r="L8" s="46">
        <v>0</v>
      </c>
      <c r="M8" s="46">
        <v>21470</v>
      </c>
      <c r="N8" s="3">
        <v>79388</v>
      </c>
      <c r="O8" s="62">
        <f t="shared" si="0"/>
        <v>1597700</v>
      </c>
    </row>
    <row r="9" spans="1:16" ht="24" customHeight="1" x14ac:dyDescent="0.15">
      <c r="A9" s="471"/>
      <c r="B9" s="41" t="s">
        <v>30</v>
      </c>
      <c r="C9" s="26">
        <v>8705</v>
      </c>
      <c r="D9" s="27">
        <v>11815</v>
      </c>
      <c r="E9" s="27">
        <v>22808</v>
      </c>
      <c r="F9" s="27">
        <v>25693</v>
      </c>
      <c r="G9" s="27">
        <v>34638</v>
      </c>
      <c r="H9" s="27">
        <v>29472</v>
      </c>
      <c r="I9" s="47">
        <v>28469</v>
      </c>
      <c r="J9" s="47">
        <v>29516</v>
      </c>
      <c r="K9" s="47">
        <v>13410</v>
      </c>
      <c r="L9" s="47">
        <v>6802</v>
      </c>
      <c r="M9" s="47">
        <v>7460</v>
      </c>
      <c r="N9" s="28">
        <v>19339</v>
      </c>
      <c r="O9" s="62">
        <f t="shared" si="0"/>
        <v>238127</v>
      </c>
    </row>
    <row r="10" spans="1:16" ht="24" customHeight="1" x14ac:dyDescent="0.15">
      <c r="A10" s="471"/>
      <c r="B10" s="40" t="s">
        <v>8</v>
      </c>
      <c r="C10" s="1">
        <v>0</v>
      </c>
      <c r="D10" s="2">
        <v>44963</v>
      </c>
      <c r="E10" s="2">
        <v>13884</v>
      </c>
      <c r="F10" s="2">
        <v>0</v>
      </c>
      <c r="G10" s="2">
        <v>89167</v>
      </c>
      <c r="H10" s="2">
        <v>24460</v>
      </c>
      <c r="I10" s="46">
        <v>100513</v>
      </c>
      <c r="J10" s="46">
        <v>71504</v>
      </c>
      <c r="K10" s="46">
        <v>36802</v>
      </c>
      <c r="L10" s="46">
        <v>5342</v>
      </c>
      <c r="M10" s="46">
        <v>24372</v>
      </c>
      <c r="N10" s="3"/>
      <c r="O10" s="62">
        <f t="shared" si="0"/>
        <v>411007</v>
      </c>
    </row>
    <row r="11" spans="1:16" ht="24" customHeight="1" x14ac:dyDescent="0.15">
      <c r="A11" s="471"/>
      <c r="B11" s="40" t="s">
        <v>9</v>
      </c>
      <c r="C11" s="1">
        <v>0</v>
      </c>
      <c r="D11" s="2">
        <v>0</v>
      </c>
      <c r="E11" s="2">
        <v>0</v>
      </c>
      <c r="F11" s="2">
        <v>24682</v>
      </c>
      <c r="G11" s="2">
        <v>45639</v>
      </c>
      <c r="H11" s="2">
        <v>14153</v>
      </c>
      <c r="I11" s="46">
        <v>0</v>
      </c>
      <c r="J11" s="46">
        <v>27827</v>
      </c>
      <c r="K11" s="46">
        <v>7610</v>
      </c>
      <c r="L11" s="46">
        <v>3520</v>
      </c>
      <c r="M11" s="46">
        <v>3145</v>
      </c>
      <c r="N11" s="3">
        <v>13862</v>
      </c>
      <c r="O11" s="62">
        <f t="shared" si="0"/>
        <v>140438</v>
      </c>
    </row>
    <row r="12" spans="1:16" ht="24" customHeight="1" x14ac:dyDescent="0.15">
      <c r="A12" s="471"/>
      <c r="B12" s="40" t="s">
        <v>10</v>
      </c>
      <c r="C12" s="1"/>
      <c r="D12" s="2">
        <v>6559</v>
      </c>
      <c r="E12" s="2">
        <v>0</v>
      </c>
      <c r="F12" s="2">
        <v>0</v>
      </c>
      <c r="G12" s="2">
        <v>34238</v>
      </c>
      <c r="H12" s="2">
        <v>0</v>
      </c>
      <c r="I12" s="46">
        <v>0</v>
      </c>
      <c r="J12" s="46">
        <v>6710</v>
      </c>
      <c r="K12" s="46">
        <v>0</v>
      </c>
      <c r="L12" s="46">
        <v>0</v>
      </c>
      <c r="M12" s="46">
        <v>12923</v>
      </c>
      <c r="N12" s="3">
        <v>0</v>
      </c>
      <c r="O12" s="62">
        <f t="shared" si="0"/>
        <v>60430</v>
      </c>
    </row>
    <row r="13" spans="1:16" ht="24" customHeight="1" x14ac:dyDescent="0.15">
      <c r="A13" s="471"/>
      <c r="B13" s="40" t="s">
        <v>22</v>
      </c>
      <c r="C13" s="1">
        <v>0</v>
      </c>
      <c r="D13" s="2">
        <v>6281</v>
      </c>
      <c r="E13" s="2">
        <v>0</v>
      </c>
      <c r="F13" s="2">
        <v>31792</v>
      </c>
      <c r="G13" s="2">
        <v>0</v>
      </c>
      <c r="H13" s="2">
        <v>0</v>
      </c>
      <c r="I13" s="46">
        <v>0</v>
      </c>
      <c r="J13" s="46">
        <v>0</v>
      </c>
      <c r="K13" s="46">
        <v>66974</v>
      </c>
      <c r="L13" s="46">
        <v>0</v>
      </c>
      <c r="M13" s="46">
        <v>0</v>
      </c>
      <c r="N13" s="3">
        <v>8555</v>
      </c>
      <c r="O13" s="62">
        <f>SUM(C13:N13)</f>
        <v>113602</v>
      </c>
    </row>
    <row r="14" spans="1:16" ht="24" customHeight="1" x14ac:dyDescent="0.15">
      <c r="A14" s="472"/>
      <c r="B14" s="41" t="s">
        <v>3</v>
      </c>
      <c r="C14" s="6">
        <f t="shared" ref="C14:M14" si="2">SUM(C8:C13)</f>
        <v>270203</v>
      </c>
      <c r="D14" s="7">
        <f t="shared" si="2"/>
        <v>208895</v>
      </c>
      <c r="E14" s="7">
        <f t="shared" si="2"/>
        <v>165778</v>
      </c>
      <c r="F14" s="7">
        <f t="shared" si="2"/>
        <v>285948</v>
      </c>
      <c r="G14" s="7">
        <f t="shared" si="2"/>
        <v>408334</v>
      </c>
      <c r="H14" s="7">
        <f t="shared" si="2"/>
        <v>249573</v>
      </c>
      <c r="I14" s="44">
        <f t="shared" si="2"/>
        <v>291057</v>
      </c>
      <c r="J14" s="44">
        <f t="shared" si="2"/>
        <v>284387</v>
      </c>
      <c r="K14" s="44">
        <f t="shared" si="2"/>
        <v>190951</v>
      </c>
      <c r="L14" s="44">
        <f t="shared" si="2"/>
        <v>15664</v>
      </c>
      <c r="M14" s="44">
        <f t="shared" si="2"/>
        <v>69370</v>
      </c>
      <c r="N14" s="8">
        <f>SUM(N8:N13)</f>
        <v>121144</v>
      </c>
      <c r="O14" s="63">
        <f>SUM(C14:N14)</f>
        <v>2561304</v>
      </c>
    </row>
    <row r="15" spans="1:16" ht="24" customHeight="1" x14ac:dyDescent="0.15">
      <c r="A15" s="469" t="s">
        <v>13</v>
      </c>
      <c r="B15" s="40" t="s">
        <v>12</v>
      </c>
      <c r="C15" s="1">
        <v>1078081</v>
      </c>
      <c r="D15" s="2">
        <v>36000</v>
      </c>
      <c r="E15" s="2">
        <v>23000</v>
      </c>
      <c r="F15" s="2">
        <v>13000</v>
      </c>
      <c r="G15" s="2">
        <v>35000</v>
      </c>
      <c r="H15" s="2">
        <v>10000</v>
      </c>
      <c r="I15" s="46">
        <v>53500</v>
      </c>
      <c r="J15" s="46">
        <v>146000</v>
      </c>
      <c r="K15" s="46">
        <v>0</v>
      </c>
      <c r="L15" s="46">
        <v>0</v>
      </c>
      <c r="M15" s="46">
        <v>0</v>
      </c>
      <c r="N15" s="3">
        <v>2835620</v>
      </c>
      <c r="O15" s="62">
        <f t="shared" si="0"/>
        <v>4230201</v>
      </c>
    </row>
    <row r="16" spans="1:16" ht="24" customHeight="1" x14ac:dyDescent="0.15">
      <c r="A16" s="473"/>
      <c r="B16" s="40" t="s">
        <v>14</v>
      </c>
      <c r="C16" s="1">
        <v>1200000</v>
      </c>
      <c r="D16" s="2">
        <v>0</v>
      </c>
      <c r="E16" s="2">
        <v>500000</v>
      </c>
      <c r="F16" s="2">
        <v>1000000</v>
      </c>
      <c r="G16" s="2">
        <v>0</v>
      </c>
      <c r="H16" s="2">
        <v>0</v>
      </c>
      <c r="I16" s="46">
        <v>0</v>
      </c>
      <c r="J16" s="46">
        <v>0</v>
      </c>
      <c r="K16" s="46">
        <v>300000</v>
      </c>
      <c r="L16" s="46">
        <v>0</v>
      </c>
      <c r="M16" s="46">
        <v>0</v>
      </c>
      <c r="N16" s="3">
        <v>0</v>
      </c>
      <c r="O16" s="62">
        <f t="shared" si="0"/>
        <v>3000000</v>
      </c>
    </row>
    <row r="17" spans="1:15" ht="24" customHeight="1" x14ac:dyDescent="0.15">
      <c r="A17" s="473"/>
      <c r="B17" s="41" t="s">
        <v>3</v>
      </c>
      <c r="C17" s="6">
        <f t="shared" ref="C17:L17" si="3">SUM(C15:C16)</f>
        <v>2278081</v>
      </c>
      <c r="D17" s="7">
        <f t="shared" si="3"/>
        <v>36000</v>
      </c>
      <c r="E17" s="7">
        <f t="shared" si="3"/>
        <v>523000</v>
      </c>
      <c r="F17" s="7">
        <f t="shared" si="3"/>
        <v>1013000</v>
      </c>
      <c r="G17" s="7">
        <f t="shared" si="3"/>
        <v>35000</v>
      </c>
      <c r="H17" s="7">
        <f t="shared" si="3"/>
        <v>10000</v>
      </c>
      <c r="I17" s="44">
        <f t="shared" si="3"/>
        <v>53500</v>
      </c>
      <c r="J17" s="44">
        <f t="shared" si="3"/>
        <v>146000</v>
      </c>
      <c r="K17" s="44">
        <f t="shared" si="3"/>
        <v>300000</v>
      </c>
      <c r="L17" s="44">
        <f t="shared" si="3"/>
        <v>0</v>
      </c>
      <c r="M17" s="44">
        <v>0</v>
      </c>
      <c r="N17" s="8">
        <f>SUM(N15:N16)</f>
        <v>2835620</v>
      </c>
      <c r="O17" s="63">
        <f t="shared" si="0"/>
        <v>7230201</v>
      </c>
    </row>
    <row r="18" spans="1:15" ht="24" customHeight="1" x14ac:dyDescent="0.15">
      <c r="A18" s="474" t="s">
        <v>15</v>
      </c>
      <c r="B18" s="475"/>
      <c r="C18" s="14">
        <f t="shared" ref="C18:M18" si="4">C7+C14+C17</f>
        <v>2803337</v>
      </c>
      <c r="D18" s="15">
        <f t="shared" si="4"/>
        <v>326682</v>
      </c>
      <c r="E18" s="15">
        <f t="shared" si="4"/>
        <v>847625</v>
      </c>
      <c r="F18" s="15">
        <f t="shared" si="4"/>
        <v>1563908</v>
      </c>
      <c r="G18" s="15">
        <f t="shared" si="4"/>
        <v>634749</v>
      </c>
      <c r="H18" s="15">
        <f t="shared" si="4"/>
        <v>486849</v>
      </c>
      <c r="I18" s="34">
        <f t="shared" si="4"/>
        <v>626104</v>
      </c>
      <c r="J18" s="34">
        <f t="shared" si="4"/>
        <v>677808</v>
      </c>
      <c r="K18" s="34">
        <f t="shared" si="4"/>
        <v>591751</v>
      </c>
      <c r="L18" s="34">
        <f t="shared" si="4"/>
        <v>33779</v>
      </c>
      <c r="M18" s="34">
        <f t="shared" si="4"/>
        <v>146027</v>
      </c>
      <c r="N18" s="16">
        <f>N7+N14+N17</f>
        <v>3160357</v>
      </c>
      <c r="O18" s="64">
        <f t="shared" si="0"/>
        <v>11898976</v>
      </c>
    </row>
    <row r="19" spans="1:15" ht="24" customHeight="1" thickBot="1" x14ac:dyDescent="0.2">
      <c r="A19" s="476" t="s">
        <v>19</v>
      </c>
      <c r="B19" s="477"/>
      <c r="C19" s="9">
        <f>C18</f>
        <v>2803337</v>
      </c>
      <c r="D19" s="10">
        <f t="shared" ref="D19:L19" si="5">C19+D18</f>
        <v>3130019</v>
      </c>
      <c r="E19" s="10">
        <f t="shared" si="5"/>
        <v>3977644</v>
      </c>
      <c r="F19" s="10">
        <f t="shared" si="5"/>
        <v>5541552</v>
      </c>
      <c r="G19" s="10">
        <f t="shared" si="5"/>
        <v>6176301</v>
      </c>
      <c r="H19" s="10">
        <f t="shared" si="5"/>
        <v>6663150</v>
      </c>
      <c r="I19" s="35">
        <f t="shared" si="5"/>
        <v>7289254</v>
      </c>
      <c r="J19" s="35">
        <f t="shared" si="5"/>
        <v>7967062</v>
      </c>
      <c r="K19" s="35">
        <f t="shared" si="5"/>
        <v>8558813</v>
      </c>
      <c r="L19" s="35">
        <f t="shared" si="5"/>
        <v>8592592</v>
      </c>
      <c r="M19" s="35">
        <f>L19+M18</f>
        <v>8738619</v>
      </c>
      <c r="N19" s="18">
        <f>M19+N18</f>
        <v>11898976</v>
      </c>
      <c r="O19" s="65"/>
    </row>
    <row r="20" spans="1:15" ht="21" customHeight="1" x14ac:dyDescent="0.15">
      <c r="B20" s="462" t="s">
        <v>26</v>
      </c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</row>
    <row r="21" spans="1:15" ht="21" customHeight="1" x14ac:dyDescent="0.15"/>
    <row r="22" spans="1:15" ht="22.5" customHeight="1" thickBot="1" x14ac:dyDescent="0.2">
      <c r="A22" s="482" t="s">
        <v>25</v>
      </c>
      <c r="B22" s="483"/>
      <c r="C22" s="483"/>
      <c r="D22" s="483"/>
      <c r="E22" s="483"/>
      <c r="F22" s="483"/>
    </row>
    <row r="23" spans="1:15" ht="18" customHeight="1" thickBot="1" x14ac:dyDescent="0.2">
      <c r="A23" s="484" t="s">
        <v>17</v>
      </c>
      <c r="B23" s="481"/>
      <c r="C23" s="51" t="s">
        <v>4</v>
      </c>
      <c r="D23" s="32" t="s">
        <v>5</v>
      </c>
      <c r="E23" s="4" t="s">
        <v>18</v>
      </c>
      <c r="F23" s="32" t="s">
        <v>39</v>
      </c>
      <c r="G23" s="4" t="s">
        <v>20</v>
      </c>
      <c r="H23" s="52" t="s">
        <v>32</v>
      </c>
      <c r="I23" s="4" t="s">
        <v>33</v>
      </c>
      <c r="J23" s="52" t="s">
        <v>40</v>
      </c>
      <c r="K23" s="45" t="s">
        <v>45</v>
      </c>
      <c r="L23" s="45" t="s">
        <v>48</v>
      </c>
      <c r="M23" s="4" t="s">
        <v>51</v>
      </c>
      <c r="N23" s="60" t="s">
        <v>54</v>
      </c>
      <c r="O23" s="53" t="s">
        <v>7</v>
      </c>
    </row>
    <row r="24" spans="1:15" ht="21" customHeight="1" x14ac:dyDescent="0.15">
      <c r="A24" s="488" t="s">
        <v>35</v>
      </c>
      <c r="B24" s="42" t="s">
        <v>37</v>
      </c>
      <c r="C24" s="22">
        <v>2</v>
      </c>
      <c r="D24" s="13">
        <v>2</v>
      </c>
      <c r="E24" s="13">
        <v>0</v>
      </c>
      <c r="F24" s="13">
        <v>0</v>
      </c>
      <c r="G24" s="13">
        <v>3</v>
      </c>
      <c r="H24" s="13">
        <v>3</v>
      </c>
      <c r="I24" s="49">
        <v>1</v>
      </c>
      <c r="J24" s="48">
        <v>2</v>
      </c>
      <c r="K24" s="68">
        <v>1</v>
      </c>
      <c r="L24" s="68">
        <v>0</v>
      </c>
      <c r="M24" s="70">
        <v>0</v>
      </c>
      <c r="N24" s="69">
        <v>2</v>
      </c>
      <c r="O24" s="57">
        <f t="shared" ref="O24:O31" si="6">SUM(C24:N24)</f>
        <v>16</v>
      </c>
    </row>
    <row r="25" spans="1:15" ht="21" customHeight="1" x14ac:dyDescent="0.15">
      <c r="A25" s="469"/>
      <c r="B25" s="43" t="s">
        <v>38</v>
      </c>
      <c r="C25" s="22">
        <v>240</v>
      </c>
      <c r="D25" s="13">
        <v>220</v>
      </c>
      <c r="E25" s="13">
        <v>0</v>
      </c>
      <c r="F25" s="13">
        <v>0</v>
      </c>
      <c r="G25" s="13">
        <v>120</v>
      </c>
      <c r="H25" s="13">
        <v>160</v>
      </c>
      <c r="I25" s="49">
        <v>40</v>
      </c>
      <c r="J25" s="48">
        <v>80</v>
      </c>
      <c r="K25" s="68">
        <v>80</v>
      </c>
      <c r="L25" s="68">
        <v>0</v>
      </c>
      <c r="M25" s="70">
        <v>0</v>
      </c>
      <c r="N25" s="69">
        <v>120</v>
      </c>
      <c r="O25" s="57">
        <f t="shared" si="6"/>
        <v>1060</v>
      </c>
    </row>
    <row r="26" spans="1:15" ht="21" customHeight="1" x14ac:dyDescent="0.15">
      <c r="A26" s="469" t="s">
        <v>34</v>
      </c>
      <c r="B26" s="43" t="s">
        <v>37</v>
      </c>
      <c r="C26" s="21">
        <v>3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49">
        <v>0</v>
      </c>
      <c r="J26" s="48">
        <v>0</v>
      </c>
      <c r="K26" s="68">
        <v>0</v>
      </c>
      <c r="L26" s="68">
        <v>0</v>
      </c>
      <c r="M26" s="70">
        <v>0</v>
      </c>
      <c r="N26" s="69">
        <v>0</v>
      </c>
      <c r="O26" s="57">
        <f t="shared" si="6"/>
        <v>3</v>
      </c>
    </row>
    <row r="27" spans="1:15" ht="21" customHeight="1" x14ac:dyDescent="0.15">
      <c r="A27" s="469"/>
      <c r="B27" s="43" t="s">
        <v>38</v>
      </c>
      <c r="C27" s="21">
        <v>260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49">
        <v>0</v>
      </c>
      <c r="J27" s="48">
        <v>0</v>
      </c>
      <c r="K27" s="68">
        <v>0</v>
      </c>
      <c r="L27" s="68">
        <v>0</v>
      </c>
      <c r="M27" s="70">
        <v>0</v>
      </c>
      <c r="N27" s="69">
        <v>0</v>
      </c>
      <c r="O27" s="57">
        <f t="shared" si="6"/>
        <v>260</v>
      </c>
    </row>
    <row r="28" spans="1:15" ht="21" customHeight="1" x14ac:dyDescent="0.15">
      <c r="A28" s="469" t="s">
        <v>36</v>
      </c>
      <c r="B28" s="43" t="s">
        <v>37</v>
      </c>
      <c r="C28" s="21">
        <v>1</v>
      </c>
      <c r="D28" s="12">
        <v>0</v>
      </c>
      <c r="E28" s="12">
        <f>-D28</f>
        <v>0</v>
      </c>
      <c r="F28" s="12">
        <v>0</v>
      </c>
      <c r="G28" s="12">
        <v>0</v>
      </c>
      <c r="H28" s="12">
        <v>0</v>
      </c>
      <c r="I28" s="49">
        <v>0</v>
      </c>
      <c r="J28" s="48">
        <v>0</v>
      </c>
      <c r="K28" s="68">
        <v>0</v>
      </c>
      <c r="L28" s="68">
        <v>0</v>
      </c>
      <c r="M28" s="70">
        <v>0</v>
      </c>
      <c r="N28" s="69">
        <v>1</v>
      </c>
      <c r="O28" s="57">
        <f t="shared" si="6"/>
        <v>2</v>
      </c>
    </row>
    <row r="29" spans="1:15" ht="21" customHeight="1" x14ac:dyDescent="0.15">
      <c r="A29" s="473"/>
      <c r="B29" s="43" t="s">
        <v>38</v>
      </c>
      <c r="C29" s="39">
        <v>160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50">
        <v>0</v>
      </c>
      <c r="J29" s="61">
        <v>0</v>
      </c>
      <c r="K29" s="68">
        <v>0</v>
      </c>
      <c r="L29" s="68">
        <v>0</v>
      </c>
      <c r="M29" s="70">
        <v>0</v>
      </c>
      <c r="N29" s="69">
        <v>160</v>
      </c>
      <c r="O29" s="57">
        <f t="shared" si="6"/>
        <v>320</v>
      </c>
    </row>
    <row r="30" spans="1:15" ht="21" customHeight="1" x14ac:dyDescent="0.15">
      <c r="A30" s="470" t="s">
        <v>41</v>
      </c>
      <c r="B30" s="38" t="s">
        <v>37</v>
      </c>
      <c r="C30" s="54">
        <f t="shared" ref="C30:N30" si="7">C24+C26+C28</f>
        <v>6</v>
      </c>
      <c r="D30" s="55">
        <f t="shared" si="7"/>
        <v>2</v>
      </c>
      <c r="E30" s="55">
        <f t="shared" si="7"/>
        <v>0</v>
      </c>
      <c r="F30" s="55">
        <f t="shared" si="7"/>
        <v>0</v>
      </c>
      <c r="G30" s="55">
        <f t="shared" si="7"/>
        <v>3</v>
      </c>
      <c r="H30" s="55">
        <f t="shared" si="7"/>
        <v>3</v>
      </c>
      <c r="I30" s="56">
        <f t="shared" si="7"/>
        <v>1</v>
      </c>
      <c r="J30" s="66">
        <f t="shared" si="7"/>
        <v>2</v>
      </c>
      <c r="K30" s="66">
        <f t="shared" si="7"/>
        <v>1</v>
      </c>
      <c r="L30" s="66">
        <f t="shared" si="7"/>
        <v>0</v>
      </c>
      <c r="M30" s="56">
        <f t="shared" si="7"/>
        <v>0</v>
      </c>
      <c r="N30" s="56">
        <f t="shared" si="7"/>
        <v>3</v>
      </c>
      <c r="O30" s="57">
        <f t="shared" si="6"/>
        <v>21</v>
      </c>
    </row>
    <row r="31" spans="1:15" ht="21" customHeight="1" thickBot="1" x14ac:dyDescent="0.2">
      <c r="A31" s="535"/>
      <c r="B31" s="38" t="s">
        <v>38</v>
      </c>
      <c r="C31" s="54">
        <f t="shared" ref="C31:N31" si="8">C25+C27+C29</f>
        <v>660</v>
      </c>
      <c r="D31" s="55">
        <f t="shared" si="8"/>
        <v>220</v>
      </c>
      <c r="E31" s="55">
        <f t="shared" si="8"/>
        <v>0</v>
      </c>
      <c r="F31" s="55">
        <f t="shared" si="8"/>
        <v>0</v>
      </c>
      <c r="G31" s="55">
        <f t="shared" si="8"/>
        <v>120</v>
      </c>
      <c r="H31" s="55">
        <f t="shared" si="8"/>
        <v>160</v>
      </c>
      <c r="I31" s="58">
        <f t="shared" si="8"/>
        <v>40</v>
      </c>
      <c r="J31" s="67">
        <f t="shared" si="8"/>
        <v>80</v>
      </c>
      <c r="K31" s="67">
        <f t="shared" si="8"/>
        <v>80</v>
      </c>
      <c r="L31" s="67">
        <f t="shared" si="8"/>
        <v>0</v>
      </c>
      <c r="M31" s="58">
        <f t="shared" si="8"/>
        <v>0</v>
      </c>
      <c r="N31" s="58">
        <f t="shared" si="8"/>
        <v>280</v>
      </c>
      <c r="O31" s="59">
        <f t="shared" si="6"/>
        <v>1640</v>
      </c>
    </row>
    <row r="32" spans="1:15" ht="18" customHeight="1" x14ac:dyDescent="0.15"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</row>
    <row r="33" spans="1:15" ht="18" customHeight="1" x14ac:dyDescent="0.1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8" customHeight="1" thickBot="1" x14ac:dyDescent="0.2">
      <c r="A34" s="462" t="s">
        <v>31</v>
      </c>
      <c r="B34" s="462"/>
      <c r="C34" s="462"/>
      <c r="D34" s="462"/>
      <c r="E34" s="20"/>
      <c r="F34" s="20"/>
      <c r="G34" s="462" t="s">
        <v>55</v>
      </c>
      <c r="H34" s="462"/>
      <c r="I34" s="462"/>
      <c r="J34" s="20"/>
      <c r="K34" s="20"/>
      <c r="L34" s="20"/>
      <c r="M34" s="20"/>
      <c r="N34" s="20"/>
      <c r="O34" s="20"/>
    </row>
    <row r="35" spans="1:15" ht="18" customHeight="1" thickBot="1" x14ac:dyDescent="0.2">
      <c r="A35" s="484" t="s">
        <v>29</v>
      </c>
      <c r="B35" s="481"/>
      <c r="C35" s="518">
        <v>2628114</v>
      </c>
      <c r="D35" s="542"/>
      <c r="E35" s="29" t="s">
        <v>21</v>
      </c>
      <c r="F35" s="20"/>
      <c r="G35" s="548">
        <f>N19-C44</f>
        <v>7994541</v>
      </c>
      <c r="H35" s="549"/>
      <c r="I35" s="29" t="s">
        <v>21</v>
      </c>
      <c r="J35" s="23"/>
      <c r="K35" s="23"/>
      <c r="L35" s="23"/>
      <c r="M35" s="23"/>
      <c r="N35" s="23"/>
      <c r="O35" s="20"/>
    </row>
    <row r="36" spans="1:15" ht="18" customHeight="1" thickBot="1" x14ac:dyDescent="0.2">
      <c r="A36" s="539" t="s">
        <v>20</v>
      </c>
      <c r="B36" s="541"/>
      <c r="C36" s="518">
        <v>180000</v>
      </c>
      <c r="D36" s="542"/>
      <c r="E36" s="19" t="s">
        <v>21</v>
      </c>
      <c r="F36" s="23"/>
      <c r="G36" s="491"/>
      <c r="H36" s="491"/>
      <c r="I36" s="491"/>
      <c r="J36" s="23"/>
      <c r="K36" s="23"/>
      <c r="L36" s="23"/>
      <c r="M36" s="23"/>
      <c r="N36" s="23"/>
      <c r="O36" s="23"/>
    </row>
    <row r="37" spans="1:15" ht="18" customHeight="1" thickBot="1" x14ac:dyDescent="0.2">
      <c r="A37" s="539" t="s">
        <v>32</v>
      </c>
      <c r="B37" s="481"/>
      <c r="C37" s="518">
        <v>300000</v>
      </c>
      <c r="D37" s="547"/>
      <c r="E37" s="19" t="s">
        <v>21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 thickBot="1" x14ac:dyDescent="0.2">
      <c r="A38" s="539" t="s">
        <v>33</v>
      </c>
      <c r="B38" s="481"/>
      <c r="C38" s="546">
        <v>95750</v>
      </c>
      <c r="D38" s="538"/>
      <c r="E38" s="19" t="s">
        <v>21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 thickBot="1" x14ac:dyDescent="0.2">
      <c r="A39" s="539" t="s">
        <v>40</v>
      </c>
      <c r="B39" s="481"/>
      <c r="C39" s="546">
        <v>181000</v>
      </c>
      <c r="D39" s="538"/>
      <c r="E39" s="19" t="s">
        <v>21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 thickBot="1" x14ac:dyDescent="0.2">
      <c r="A40" s="539" t="s">
        <v>45</v>
      </c>
      <c r="B40" s="481"/>
      <c r="C40" s="537">
        <v>162821</v>
      </c>
      <c r="D40" s="540"/>
      <c r="E40" s="19" t="s">
        <v>21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 thickBot="1" x14ac:dyDescent="0.2">
      <c r="A41" s="539" t="s">
        <v>48</v>
      </c>
      <c r="B41" s="481"/>
      <c r="C41" s="537">
        <v>0</v>
      </c>
      <c r="D41" s="538"/>
      <c r="E41" s="19" t="s">
        <v>21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 thickBot="1" x14ac:dyDescent="0.2">
      <c r="A42" s="539" t="s">
        <v>51</v>
      </c>
      <c r="B42" s="481"/>
      <c r="C42" s="537">
        <v>0</v>
      </c>
      <c r="D42" s="538"/>
      <c r="E42" s="19" t="s">
        <v>21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 thickBot="1" x14ac:dyDescent="0.2">
      <c r="A43" s="539" t="s">
        <v>54</v>
      </c>
      <c r="B43" s="481"/>
      <c r="C43" s="537">
        <v>356750</v>
      </c>
      <c r="D43" s="538"/>
      <c r="E43" s="19" t="s">
        <v>21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 thickBot="1" x14ac:dyDescent="0.2">
      <c r="A44" s="539" t="s">
        <v>24</v>
      </c>
      <c r="B44" s="541"/>
      <c r="C44" s="544">
        <f>SUM(C35:D43)</f>
        <v>3904435</v>
      </c>
      <c r="D44" s="545"/>
      <c r="E44" s="31" t="s">
        <v>21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 x14ac:dyDescent="0.15">
      <c r="A45" s="36"/>
      <c r="B45" s="543" t="s">
        <v>46</v>
      </c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</row>
    <row r="46" spans="1:15" ht="17.25" customHeight="1" x14ac:dyDescent="0.15">
      <c r="B46" s="462" t="s">
        <v>42</v>
      </c>
      <c r="C46" s="462"/>
      <c r="D46" s="462"/>
      <c r="E46" s="462"/>
      <c r="F46" s="462"/>
    </row>
    <row r="47" spans="1:15" x14ac:dyDescent="0.15">
      <c r="B47" t="s">
        <v>43</v>
      </c>
    </row>
    <row r="48" spans="1:15" x14ac:dyDescent="0.15">
      <c r="B48" t="s">
        <v>52</v>
      </c>
    </row>
    <row r="49" spans="2:2" x14ac:dyDescent="0.15">
      <c r="B49" t="s">
        <v>53</v>
      </c>
    </row>
    <row r="50" spans="2:2" x14ac:dyDescent="0.15">
      <c r="B50" t="s">
        <v>56</v>
      </c>
    </row>
  </sheetData>
  <mergeCells count="44">
    <mergeCell ref="O1:P1"/>
    <mergeCell ref="O2:P2"/>
    <mergeCell ref="A38:B38"/>
    <mergeCell ref="C38:D38"/>
    <mergeCell ref="A37:B37"/>
    <mergeCell ref="C37:D37"/>
    <mergeCell ref="C2:I2"/>
    <mergeCell ref="A4:B4"/>
    <mergeCell ref="G34:I34"/>
    <mergeCell ref="B20:O20"/>
    <mergeCell ref="M2:N2"/>
    <mergeCell ref="G36:I36"/>
    <mergeCell ref="G35:H35"/>
    <mergeCell ref="B46:F46"/>
    <mergeCell ref="A18:B18"/>
    <mergeCell ref="B45:O45"/>
    <mergeCell ref="A35:B35"/>
    <mergeCell ref="C35:D35"/>
    <mergeCell ref="A44:B44"/>
    <mergeCell ref="C44:D44"/>
    <mergeCell ref="C41:D41"/>
    <mergeCell ref="A42:B42"/>
    <mergeCell ref="C42:D42"/>
    <mergeCell ref="B32:O32"/>
    <mergeCell ref="A41:B41"/>
    <mergeCell ref="C39:D39"/>
    <mergeCell ref="A28:A29"/>
    <mergeCell ref="A23:B23"/>
    <mergeCell ref="A43:B43"/>
    <mergeCell ref="C43:D43"/>
    <mergeCell ref="A39:B39"/>
    <mergeCell ref="A5:A7"/>
    <mergeCell ref="A15:A17"/>
    <mergeCell ref="A19:B19"/>
    <mergeCell ref="A8:A14"/>
    <mergeCell ref="A22:F22"/>
    <mergeCell ref="A24:A25"/>
    <mergeCell ref="A40:B40"/>
    <mergeCell ref="C40:D40"/>
    <mergeCell ref="A30:A31"/>
    <mergeCell ref="A36:B36"/>
    <mergeCell ref="C36:D36"/>
    <mergeCell ref="A34:D34"/>
    <mergeCell ref="A26:A27"/>
  </mergeCells>
  <phoneticPr fontId="2"/>
  <pageMargins left="0.76" right="0.17" top="0.39370078740157483" bottom="0.23622047244094491" header="0.51181102362204722" footer="0.23622047244094491"/>
  <pageSetup paperSize="9" scale="60" orientation="portrait" r:id="rId1"/>
  <headerFooter alignWithMargins="0"/>
  <rowBreaks count="1" manualBreakCount="1">
    <brk id="5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52" zoomScale="85" workbookViewId="0">
      <selection activeCell="E61" sqref="E61"/>
    </sheetView>
  </sheetViews>
  <sheetFormatPr defaultRowHeight="13.5" x14ac:dyDescent="0.15"/>
  <cols>
    <col min="1" max="16384" width="9" style="74"/>
  </cols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54"/>
  <sheetViews>
    <sheetView view="pageBreakPreview" zoomScale="120" zoomScaleNormal="100" zoomScaleSheetLayoutView="120" workbookViewId="0">
      <selection activeCell="G92" sqref="G92"/>
    </sheetView>
  </sheetViews>
  <sheetFormatPr defaultRowHeight="13.5" x14ac:dyDescent="0.15"/>
  <cols>
    <col min="1" max="1" width="3.125" style="221" customWidth="1"/>
    <col min="2" max="2" width="5.25" style="221" customWidth="1"/>
    <col min="3" max="3" width="38.125" style="262" customWidth="1"/>
    <col min="4" max="4" width="13" style="262" customWidth="1"/>
    <col min="5" max="5" width="15" style="262" customWidth="1"/>
    <col min="6" max="6" width="6.125" style="262" customWidth="1"/>
    <col min="7" max="7" width="10.5" style="262" customWidth="1"/>
    <col min="8" max="8" width="11.125" style="221" customWidth="1"/>
    <col min="9" max="9" width="11.375" style="221" customWidth="1"/>
    <col min="10" max="10" width="11" style="221" bestFit="1" customWidth="1"/>
    <col min="11" max="11" width="9.875" style="221" bestFit="1" customWidth="1"/>
    <col min="12" max="16384" width="9" style="221"/>
  </cols>
  <sheetData>
    <row r="1" spans="1:11" ht="20.25" customHeight="1" x14ac:dyDescent="0.15">
      <c r="A1" s="459" t="s">
        <v>272</v>
      </c>
      <c r="B1" s="459"/>
      <c r="C1" s="459"/>
      <c r="D1" s="459"/>
      <c r="E1" s="459"/>
    </row>
    <row r="2" spans="1:11" ht="20.25" customHeight="1" x14ac:dyDescent="0.15">
      <c r="A2" s="326"/>
      <c r="B2" s="326"/>
      <c r="C2" s="326"/>
      <c r="D2" s="461" t="s">
        <v>257</v>
      </c>
      <c r="E2" s="461"/>
    </row>
    <row r="3" spans="1:11" ht="15.75" customHeight="1" x14ac:dyDescent="0.15">
      <c r="A3" s="326"/>
      <c r="B3" s="326"/>
      <c r="C3" s="326"/>
      <c r="D3" s="326"/>
      <c r="E3" s="326"/>
    </row>
    <row r="4" spans="1:11" ht="17.25" customHeight="1" thickBot="1" x14ac:dyDescent="0.2">
      <c r="E4" s="327" t="s">
        <v>75</v>
      </c>
      <c r="G4" s="378" t="s">
        <v>242</v>
      </c>
      <c r="H4" s="378" t="s">
        <v>258</v>
      </c>
    </row>
    <row r="5" spans="1:11" ht="18.75" customHeight="1" thickBot="1" x14ac:dyDescent="0.2">
      <c r="D5" s="368" t="s">
        <v>24</v>
      </c>
      <c r="E5" s="367">
        <f>SUM(E9,E20,E32,E76,E130,E145,E148)</f>
        <v>28542565</v>
      </c>
      <c r="G5" s="276">
        <f>SUM(E35:E39,E59,E83:E89,E134:E135,E150)</f>
        <v>23417410</v>
      </c>
      <c r="H5" s="276">
        <f>SUM(E40:E45,E60,E71,E90:E113,E136:E137,)</f>
        <v>4295370</v>
      </c>
      <c r="I5" s="328"/>
    </row>
    <row r="6" spans="1:11" ht="18.75" customHeight="1" thickBot="1" x14ac:dyDescent="0.2">
      <c r="D6" s="369" t="s">
        <v>102</v>
      </c>
      <c r="E6" s="329">
        <f ca="1">E5-G78-H78-I78</f>
        <v>21174194</v>
      </c>
      <c r="G6" s="276">
        <f>G5-H78</f>
        <v>20634962</v>
      </c>
      <c r="H6" s="276">
        <f>H5-I78</f>
        <v>249004</v>
      </c>
    </row>
    <row r="7" spans="1:11" ht="18.75" customHeight="1" x14ac:dyDescent="0.15">
      <c r="D7" s="330"/>
      <c r="E7" s="331"/>
      <c r="H7" s="262"/>
    </row>
    <row r="8" spans="1:11" ht="14.25" thickBot="1" x14ac:dyDescent="0.2">
      <c r="A8" s="332" t="s">
        <v>76</v>
      </c>
      <c r="B8" s="332" t="s">
        <v>77</v>
      </c>
      <c r="C8" s="460" t="s">
        <v>78</v>
      </c>
      <c r="D8" s="460"/>
      <c r="E8" s="333" t="s">
        <v>79</v>
      </c>
      <c r="H8" s="262"/>
    </row>
    <row r="9" spans="1:11" ht="15.75" hidden="1" customHeight="1" thickBot="1" x14ac:dyDescent="0.2">
      <c r="A9" s="334" t="s">
        <v>116</v>
      </c>
      <c r="B9" s="335"/>
      <c r="C9" s="336"/>
      <c r="D9" s="336"/>
      <c r="E9" s="337">
        <f>SUM(E10)</f>
        <v>0</v>
      </c>
      <c r="H9" s="262"/>
    </row>
    <row r="10" spans="1:11" ht="15.75" hidden="1" customHeight="1" x14ac:dyDescent="0.15">
      <c r="A10" s="309"/>
      <c r="B10" s="334" t="s">
        <v>116</v>
      </c>
      <c r="C10" s="336"/>
      <c r="D10" s="336"/>
      <c r="E10" s="338">
        <f>SUM(E11:E19)</f>
        <v>0</v>
      </c>
      <c r="H10" s="262"/>
    </row>
    <row r="11" spans="1:11" ht="15.75" hidden="1" customHeight="1" x14ac:dyDescent="0.15">
      <c r="A11" s="309"/>
      <c r="B11" s="339"/>
      <c r="C11" s="335" t="s">
        <v>116</v>
      </c>
      <c r="D11" s="335"/>
      <c r="E11" s="340"/>
      <c r="F11" s="341" t="s">
        <v>18</v>
      </c>
      <c r="H11" s="262"/>
      <c r="K11" s="325"/>
    </row>
    <row r="12" spans="1:11" ht="15.75" hidden="1" customHeight="1" x14ac:dyDescent="0.15">
      <c r="A12" s="309"/>
      <c r="B12" s="339"/>
      <c r="C12" s="335" t="s">
        <v>191</v>
      </c>
      <c r="D12" s="335" t="s">
        <v>192</v>
      </c>
      <c r="E12" s="340"/>
      <c r="F12" s="341" t="s">
        <v>201</v>
      </c>
      <c r="H12" s="262"/>
      <c r="K12" s="342"/>
    </row>
    <row r="13" spans="1:11" ht="15.75" hidden="1" customHeight="1" x14ac:dyDescent="0.15">
      <c r="A13" s="309"/>
      <c r="B13" s="339"/>
      <c r="C13" s="335" t="s">
        <v>193</v>
      </c>
      <c r="D13" s="335" t="s">
        <v>192</v>
      </c>
      <c r="E13" s="340"/>
      <c r="F13" s="341" t="s">
        <v>201</v>
      </c>
      <c r="H13" s="262"/>
      <c r="K13" s="328"/>
    </row>
    <row r="14" spans="1:11" ht="15.75" hidden="1" customHeight="1" x14ac:dyDescent="0.15">
      <c r="A14" s="309"/>
      <c r="B14" s="339"/>
      <c r="C14" s="335" t="s">
        <v>194</v>
      </c>
      <c r="D14" s="335" t="s">
        <v>200</v>
      </c>
      <c r="E14" s="340"/>
      <c r="F14" s="341" t="s">
        <v>201</v>
      </c>
      <c r="H14" s="262"/>
    </row>
    <row r="15" spans="1:11" ht="15.75" hidden="1" customHeight="1" x14ac:dyDescent="0.15">
      <c r="A15" s="309"/>
      <c r="B15" s="339"/>
      <c r="C15" s="335" t="s">
        <v>195</v>
      </c>
      <c r="D15" s="335" t="s">
        <v>200</v>
      </c>
      <c r="E15" s="340"/>
      <c r="F15" s="341" t="s">
        <v>201</v>
      </c>
      <c r="H15" s="262"/>
    </row>
    <row r="16" spans="1:11" ht="15.75" hidden="1" customHeight="1" x14ac:dyDescent="0.15">
      <c r="A16" s="309"/>
      <c r="B16" s="339"/>
      <c r="C16" s="335" t="s">
        <v>196</v>
      </c>
      <c r="D16" s="335" t="s">
        <v>200</v>
      </c>
      <c r="E16" s="340"/>
      <c r="F16" s="341" t="s">
        <v>201</v>
      </c>
      <c r="H16" s="262"/>
    </row>
    <row r="17" spans="1:9" ht="15.75" hidden="1" customHeight="1" x14ac:dyDescent="0.15">
      <c r="A17" s="309"/>
      <c r="B17" s="339"/>
      <c r="C17" s="335" t="s">
        <v>197</v>
      </c>
      <c r="D17" s="335" t="s">
        <v>200</v>
      </c>
      <c r="E17" s="340"/>
      <c r="F17" s="341" t="s">
        <v>201</v>
      </c>
      <c r="H17" s="262"/>
    </row>
    <row r="18" spans="1:9" ht="15.75" hidden="1" customHeight="1" x14ac:dyDescent="0.15">
      <c r="A18" s="309"/>
      <c r="B18" s="339"/>
      <c r="C18" s="335" t="s">
        <v>198</v>
      </c>
      <c r="D18" s="335" t="s">
        <v>200</v>
      </c>
      <c r="E18" s="343"/>
      <c r="F18" s="341" t="s">
        <v>201</v>
      </c>
      <c r="H18" s="262"/>
    </row>
    <row r="19" spans="1:9" ht="15.75" hidden="1" customHeight="1" thickBot="1" x14ac:dyDescent="0.2">
      <c r="A19" s="309"/>
      <c r="B19" s="344"/>
      <c r="C19" s="335" t="s">
        <v>199</v>
      </c>
      <c r="D19" s="335" t="s">
        <v>200</v>
      </c>
      <c r="E19" s="345"/>
      <c r="F19" s="341" t="s">
        <v>201</v>
      </c>
      <c r="H19" s="262"/>
    </row>
    <row r="20" spans="1:9" ht="15.75" hidden="1" customHeight="1" thickBot="1" x14ac:dyDescent="0.2">
      <c r="A20" s="334" t="s">
        <v>80</v>
      </c>
      <c r="B20" s="335"/>
      <c r="C20" s="336"/>
      <c r="D20" s="336"/>
      <c r="E20" s="337">
        <f>E21</f>
        <v>0</v>
      </c>
      <c r="H20" s="346"/>
      <c r="I20" s="262"/>
    </row>
    <row r="21" spans="1:9" ht="15.75" hidden="1" customHeight="1" x14ac:dyDescent="0.15">
      <c r="A21" s="309"/>
      <c r="B21" s="334" t="s">
        <v>81</v>
      </c>
      <c r="C21" s="336"/>
      <c r="D21" s="336"/>
      <c r="E21" s="347">
        <f>SUM(E22:E30)</f>
        <v>0</v>
      </c>
      <c r="H21" s="262"/>
    </row>
    <row r="22" spans="1:9" ht="15.75" hidden="1" customHeight="1" x14ac:dyDescent="0.15">
      <c r="A22" s="309"/>
      <c r="B22" s="309"/>
      <c r="C22" s="348" t="s">
        <v>89</v>
      </c>
      <c r="D22" s="335"/>
      <c r="E22" s="349"/>
      <c r="F22" s="262" t="s">
        <v>4</v>
      </c>
      <c r="H22" s="262"/>
    </row>
    <row r="23" spans="1:9" ht="15.75" hidden="1" customHeight="1" x14ac:dyDescent="0.15">
      <c r="A23" s="309"/>
      <c r="B23" s="309"/>
      <c r="C23" s="348" t="s">
        <v>93</v>
      </c>
      <c r="D23" s="335"/>
      <c r="E23" s="349"/>
      <c r="F23" s="350" t="s">
        <v>5</v>
      </c>
      <c r="H23" s="262"/>
    </row>
    <row r="24" spans="1:9" ht="15.75" hidden="1" customHeight="1" x14ac:dyDescent="0.15">
      <c r="A24" s="309"/>
      <c r="B24" s="309"/>
      <c r="C24" s="348" t="s">
        <v>94</v>
      </c>
      <c r="D24" s="335"/>
      <c r="E24" s="349"/>
      <c r="F24" s="262" t="s">
        <v>18</v>
      </c>
      <c r="H24" s="262"/>
    </row>
    <row r="25" spans="1:9" ht="15.75" hidden="1" customHeight="1" x14ac:dyDescent="0.15">
      <c r="A25" s="309"/>
      <c r="B25" s="309"/>
      <c r="C25" s="348" t="s">
        <v>95</v>
      </c>
      <c r="D25" s="335"/>
      <c r="E25" s="351"/>
      <c r="F25" s="262" t="s">
        <v>39</v>
      </c>
      <c r="H25" s="262"/>
    </row>
    <row r="26" spans="1:9" ht="15.75" hidden="1" customHeight="1" x14ac:dyDescent="0.15">
      <c r="A26" s="309"/>
      <c r="B26" s="309"/>
      <c r="C26" s="348" t="s">
        <v>96</v>
      </c>
      <c r="D26" s="335"/>
      <c r="E26" s="349"/>
      <c r="F26" s="262" t="s">
        <v>173</v>
      </c>
      <c r="H26" s="262"/>
    </row>
    <row r="27" spans="1:9" ht="15.75" hidden="1" customHeight="1" x14ac:dyDescent="0.15">
      <c r="A27" s="309"/>
      <c r="B27" s="309"/>
      <c r="C27" s="348" t="s">
        <v>97</v>
      </c>
      <c r="D27" s="335"/>
      <c r="E27" s="349"/>
      <c r="F27" s="262" t="s">
        <v>32</v>
      </c>
      <c r="H27" s="262"/>
    </row>
    <row r="28" spans="1:9" ht="15.75" hidden="1" customHeight="1" x14ac:dyDescent="0.15">
      <c r="A28" s="309"/>
      <c r="B28" s="309"/>
      <c r="C28" s="348" t="s">
        <v>98</v>
      </c>
      <c r="D28" s="335"/>
      <c r="E28" s="349"/>
      <c r="F28" s="262" t="s">
        <v>151</v>
      </c>
      <c r="H28" s="262"/>
    </row>
    <row r="29" spans="1:9" ht="15.75" hidden="1" customHeight="1" thickBot="1" x14ac:dyDescent="0.2">
      <c r="A29" s="309"/>
      <c r="B29" s="309"/>
      <c r="C29" s="348" t="s">
        <v>99</v>
      </c>
      <c r="D29" s="335"/>
      <c r="E29" s="349"/>
      <c r="F29" s="262" t="s">
        <v>137</v>
      </c>
      <c r="H29" s="262"/>
    </row>
    <row r="30" spans="1:9" ht="15.75" hidden="1" customHeight="1" x14ac:dyDescent="0.15">
      <c r="A30" s="309"/>
      <c r="B30" s="309"/>
      <c r="C30" s="348" t="s">
        <v>100</v>
      </c>
      <c r="D30" s="335"/>
      <c r="E30" s="349"/>
      <c r="F30" s="341"/>
      <c r="H30" s="262"/>
    </row>
    <row r="31" spans="1:9" ht="6" hidden="1" customHeight="1" thickBot="1" x14ac:dyDescent="0.2">
      <c r="A31" s="309"/>
      <c r="B31" s="352"/>
      <c r="C31" s="353"/>
      <c r="D31" s="336"/>
      <c r="E31" s="354"/>
      <c r="H31" s="262"/>
    </row>
    <row r="32" spans="1:9" ht="15.75" customHeight="1" thickBot="1" x14ac:dyDescent="0.2">
      <c r="A32" s="334" t="s">
        <v>82</v>
      </c>
      <c r="B32" s="335"/>
      <c r="C32" s="336"/>
      <c r="D32" s="336"/>
      <c r="E32" s="337">
        <f>SUM(E33,E57,E70)</f>
        <v>118882</v>
      </c>
      <c r="H32" s="262"/>
    </row>
    <row r="33" spans="1:9" ht="15.75" customHeight="1" x14ac:dyDescent="0.15">
      <c r="A33" s="309"/>
      <c r="B33" s="334" t="s">
        <v>83</v>
      </c>
      <c r="C33" s="336"/>
      <c r="D33" s="336"/>
      <c r="E33" s="347">
        <f>SUM(E34:E56)</f>
        <v>79352</v>
      </c>
      <c r="H33" s="262"/>
      <c r="I33" s="262"/>
    </row>
    <row r="34" spans="1:9" ht="15.75" customHeight="1" x14ac:dyDescent="0.15">
      <c r="A34" s="309"/>
      <c r="B34" s="309"/>
      <c r="C34" s="353" t="s">
        <v>273</v>
      </c>
      <c r="D34" s="336"/>
      <c r="E34" s="349">
        <v>1641</v>
      </c>
      <c r="F34" s="357" t="s">
        <v>215</v>
      </c>
      <c r="G34" s="356"/>
      <c r="H34" s="262"/>
      <c r="I34" s="346"/>
    </row>
    <row r="35" spans="1:9" ht="15.75" customHeight="1" x14ac:dyDescent="0.15">
      <c r="A35" s="309"/>
      <c r="B35" s="309"/>
      <c r="C35" s="353" t="s">
        <v>274</v>
      </c>
      <c r="D35" s="336" t="s">
        <v>234</v>
      </c>
      <c r="E35" s="349">
        <v>5502</v>
      </c>
      <c r="F35" s="357" t="s">
        <v>233</v>
      </c>
      <c r="G35" s="356"/>
      <c r="H35" s="262"/>
    </row>
    <row r="36" spans="1:9" ht="15.75" customHeight="1" x14ac:dyDescent="0.15">
      <c r="A36" s="309"/>
      <c r="B36" s="309"/>
      <c r="C36" s="353" t="s">
        <v>275</v>
      </c>
      <c r="D36" s="336" t="s">
        <v>234</v>
      </c>
      <c r="E36" s="349">
        <v>3686</v>
      </c>
      <c r="F36" s="357" t="s">
        <v>233</v>
      </c>
      <c r="G36" s="356"/>
      <c r="H36" s="262"/>
    </row>
    <row r="37" spans="1:9" ht="15.75" customHeight="1" x14ac:dyDescent="0.15">
      <c r="A37" s="309"/>
      <c r="B37" s="309"/>
      <c r="C37" s="353" t="s">
        <v>276</v>
      </c>
      <c r="D37" s="336" t="s">
        <v>234</v>
      </c>
      <c r="E37" s="349">
        <v>761</v>
      </c>
      <c r="F37" s="357" t="s">
        <v>233</v>
      </c>
      <c r="G37" s="356"/>
      <c r="H37" s="262"/>
    </row>
    <row r="38" spans="1:9" ht="15.75" customHeight="1" x14ac:dyDescent="0.15">
      <c r="A38" s="309"/>
      <c r="B38" s="309"/>
      <c r="C38" s="353" t="s">
        <v>277</v>
      </c>
      <c r="D38" s="336" t="s">
        <v>234</v>
      </c>
      <c r="E38" s="349">
        <v>7968</v>
      </c>
      <c r="F38" s="357" t="s">
        <v>233</v>
      </c>
      <c r="G38" s="356"/>
      <c r="H38" s="262"/>
    </row>
    <row r="39" spans="1:9" ht="15.75" customHeight="1" x14ac:dyDescent="0.15">
      <c r="A39" s="309"/>
      <c r="B39" s="309"/>
      <c r="C39" s="353" t="s">
        <v>278</v>
      </c>
      <c r="D39" s="336" t="s">
        <v>235</v>
      </c>
      <c r="E39" s="349">
        <v>14658</v>
      </c>
      <c r="F39" s="357" t="s">
        <v>233</v>
      </c>
      <c r="G39" s="356"/>
      <c r="H39" s="262"/>
    </row>
    <row r="40" spans="1:9" ht="15.75" customHeight="1" x14ac:dyDescent="0.15">
      <c r="A40" s="309"/>
      <c r="B40" s="309"/>
      <c r="C40" s="353" t="s">
        <v>279</v>
      </c>
      <c r="D40" s="336" t="s">
        <v>234</v>
      </c>
      <c r="E40" s="349">
        <v>7968</v>
      </c>
      <c r="F40" s="355" t="s">
        <v>259</v>
      </c>
      <c r="G40" s="356"/>
      <c r="H40" s="262"/>
    </row>
    <row r="41" spans="1:9" ht="15.75" customHeight="1" x14ac:dyDescent="0.15">
      <c r="A41" s="309"/>
      <c r="B41" s="309"/>
      <c r="C41" s="353" t="s">
        <v>260</v>
      </c>
      <c r="D41" s="336" t="s">
        <v>235</v>
      </c>
      <c r="E41" s="349">
        <v>4093</v>
      </c>
      <c r="F41" s="355" t="s">
        <v>259</v>
      </c>
      <c r="G41" s="357"/>
      <c r="H41" s="262"/>
      <c r="I41" s="328"/>
    </row>
    <row r="42" spans="1:9" ht="15.75" customHeight="1" x14ac:dyDescent="0.15">
      <c r="A42" s="309"/>
      <c r="B42" s="309"/>
      <c r="C42" s="353" t="s">
        <v>280</v>
      </c>
      <c r="D42" s="336" t="s">
        <v>234</v>
      </c>
      <c r="E42" s="349">
        <v>7968</v>
      </c>
      <c r="F42" s="355" t="s">
        <v>259</v>
      </c>
      <c r="H42" s="262"/>
    </row>
    <row r="43" spans="1:9" ht="15.75" customHeight="1" x14ac:dyDescent="0.15">
      <c r="A43" s="309"/>
      <c r="B43" s="309"/>
      <c r="C43" s="353" t="s">
        <v>261</v>
      </c>
      <c r="D43" s="336" t="s">
        <v>234</v>
      </c>
      <c r="E43" s="349">
        <v>4374</v>
      </c>
      <c r="F43" s="355" t="s">
        <v>259</v>
      </c>
      <c r="H43" s="262"/>
    </row>
    <row r="44" spans="1:9" ht="15.75" customHeight="1" x14ac:dyDescent="0.15">
      <c r="A44" s="309"/>
      <c r="B44" s="309"/>
      <c r="C44" s="353" t="s">
        <v>262</v>
      </c>
      <c r="D44" s="336" t="s">
        <v>263</v>
      </c>
      <c r="E44" s="349">
        <v>13465</v>
      </c>
      <c r="F44" s="355" t="s">
        <v>259</v>
      </c>
      <c r="H44" s="262"/>
    </row>
    <row r="45" spans="1:9" ht="15.75" customHeight="1" x14ac:dyDescent="0.15">
      <c r="A45" s="309"/>
      <c r="B45" s="309"/>
      <c r="C45" s="353" t="s">
        <v>264</v>
      </c>
      <c r="D45" s="336" t="s">
        <v>235</v>
      </c>
      <c r="E45" s="349">
        <v>7268</v>
      </c>
      <c r="F45" s="355" t="s">
        <v>259</v>
      </c>
      <c r="H45" s="262"/>
    </row>
    <row r="46" spans="1:9" ht="15.75" hidden="1" customHeight="1" x14ac:dyDescent="0.15">
      <c r="A46" s="309"/>
      <c r="B46" s="309"/>
      <c r="C46" s="353"/>
      <c r="D46" s="336"/>
      <c r="E46" s="349"/>
      <c r="H46" s="262"/>
    </row>
    <row r="47" spans="1:9" ht="15.75" hidden="1" customHeight="1" x14ac:dyDescent="0.15">
      <c r="A47" s="309"/>
      <c r="B47" s="309"/>
      <c r="C47" s="353"/>
      <c r="D47" s="336"/>
      <c r="E47" s="349"/>
      <c r="H47" s="262"/>
    </row>
    <row r="48" spans="1:9" ht="15.75" hidden="1" customHeight="1" x14ac:dyDescent="0.15">
      <c r="A48" s="309"/>
      <c r="B48" s="309"/>
      <c r="C48" s="353"/>
      <c r="D48" s="336"/>
      <c r="E48" s="349"/>
      <c r="H48" s="262"/>
    </row>
    <row r="49" spans="1:8" ht="15.75" hidden="1" customHeight="1" x14ac:dyDescent="0.15">
      <c r="A49" s="309"/>
      <c r="B49" s="309"/>
      <c r="C49" s="353"/>
      <c r="D49" s="336"/>
      <c r="E49" s="349"/>
      <c r="H49" s="262"/>
    </row>
    <row r="50" spans="1:8" ht="15.75" hidden="1" customHeight="1" x14ac:dyDescent="0.15">
      <c r="A50" s="309"/>
      <c r="B50" s="309"/>
      <c r="C50" s="353"/>
      <c r="D50" s="336"/>
      <c r="E50" s="349"/>
      <c r="H50" s="262"/>
    </row>
    <row r="51" spans="1:8" ht="15.75" hidden="1" customHeight="1" x14ac:dyDescent="0.15">
      <c r="A51" s="309"/>
      <c r="B51" s="309"/>
      <c r="C51" s="353"/>
      <c r="D51" s="336"/>
      <c r="E51" s="349"/>
      <c r="H51" s="262"/>
    </row>
    <row r="52" spans="1:8" ht="15.75" hidden="1" customHeight="1" x14ac:dyDescent="0.15">
      <c r="A52" s="309"/>
      <c r="B52" s="309"/>
      <c r="C52" s="353"/>
      <c r="D52" s="336"/>
      <c r="E52" s="349"/>
      <c r="H52" s="262"/>
    </row>
    <row r="53" spans="1:8" ht="15.75" hidden="1" customHeight="1" x14ac:dyDescent="0.15">
      <c r="A53" s="309"/>
      <c r="B53" s="309"/>
      <c r="C53" s="353"/>
      <c r="D53" s="336"/>
      <c r="E53" s="349"/>
      <c r="H53" s="262"/>
    </row>
    <row r="54" spans="1:8" ht="15.75" hidden="1" customHeight="1" x14ac:dyDescent="0.15">
      <c r="A54" s="309"/>
      <c r="B54" s="309"/>
      <c r="C54" s="353"/>
      <c r="D54" s="336"/>
      <c r="E54" s="349"/>
      <c r="H54" s="262"/>
    </row>
    <row r="55" spans="1:8" ht="15.75" hidden="1" customHeight="1" x14ac:dyDescent="0.15">
      <c r="A55" s="309"/>
      <c r="B55" s="309"/>
      <c r="C55" s="353"/>
      <c r="D55" s="336"/>
      <c r="E55" s="349"/>
      <c r="H55" s="262"/>
    </row>
    <row r="56" spans="1:8" ht="15.75" hidden="1" customHeight="1" x14ac:dyDescent="0.15">
      <c r="A56" s="309"/>
      <c r="B56" s="309"/>
      <c r="C56" s="353"/>
      <c r="D56" s="336"/>
      <c r="E56" s="349"/>
      <c r="H56" s="262"/>
    </row>
    <row r="57" spans="1:8" ht="22.5" customHeight="1" x14ac:dyDescent="0.15">
      <c r="A57" s="339"/>
      <c r="B57" s="334" t="s">
        <v>105</v>
      </c>
      <c r="C57" s="336"/>
      <c r="D57" s="336"/>
      <c r="E57" s="338">
        <f>SUM(E58:E69)</f>
        <v>25490</v>
      </c>
      <c r="H57" s="262"/>
    </row>
    <row r="58" spans="1:8" ht="15.75" customHeight="1" x14ac:dyDescent="0.15">
      <c r="A58" s="339"/>
      <c r="B58" s="309"/>
      <c r="C58" s="353" t="s">
        <v>90</v>
      </c>
      <c r="D58" s="336"/>
      <c r="E58" s="349">
        <v>7607</v>
      </c>
      <c r="F58" s="262" t="s">
        <v>215</v>
      </c>
      <c r="H58" s="262"/>
    </row>
    <row r="59" spans="1:8" ht="15.75" customHeight="1" x14ac:dyDescent="0.15">
      <c r="A59" s="339"/>
      <c r="B59" s="309"/>
      <c r="C59" s="353" t="s">
        <v>91</v>
      </c>
      <c r="D59" s="336"/>
      <c r="E59" s="349">
        <v>9063</v>
      </c>
      <c r="F59" s="357" t="s">
        <v>233</v>
      </c>
      <c r="H59" s="262" t="s">
        <v>150</v>
      </c>
    </row>
    <row r="60" spans="1:8" ht="15.75" customHeight="1" x14ac:dyDescent="0.15">
      <c r="A60" s="339"/>
      <c r="B60" s="309"/>
      <c r="C60" s="353" t="s">
        <v>92</v>
      </c>
      <c r="D60" s="336"/>
      <c r="E60" s="349">
        <v>8820</v>
      </c>
      <c r="F60" s="355" t="s">
        <v>259</v>
      </c>
      <c r="H60" s="262"/>
    </row>
    <row r="61" spans="1:8" ht="15.75" hidden="1" customHeight="1" x14ac:dyDescent="0.15">
      <c r="A61" s="339"/>
      <c r="B61" s="309"/>
      <c r="C61" s="371" t="s">
        <v>117</v>
      </c>
      <c r="D61" s="336"/>
      <c r="E61" s="349"/>
      <c r="H61" s="262"/>
    </row>
    <row r="62" spans="1:8" ht="15.75" hidden="1" customHeight="1" x14ac:dyDescent="0.15">
      <c r="A62" s="339"/>
      <c r="B62" s="309"/>
      <c r="C62" s="371" t="s">
        <v>119</v>
      </c>
      <c r="D62" s="336"/>
      <c r="E62" s="349"/>
      <c r="H62" s="262"/>
    </row>
    <row r="63" spans="1:8" ht="15.75" hidden="1" customHeight="1" x14ac:dyDescent="0.15">
      <c r="A63" s="339"/>
      <c r="B63" s="309"/>
      <c r="C63" s="371" t="s">
        <v>120</v>
      </c>
      <c r="D63" s="336"/>
      <c r="E63" s="349"/>
      <c r="H63" s="262"/>
    </row>
    <row r="64" spans="1:8" ht="15.75" hidden="1" customHeight="1" x14ac:dyDescent="0.15">
      <c r="A64" s="339"/>
      <c r="B64" s="309"/>
      <c r="C64" s="371" t="s">
        <v>226</v>
      </c>
      <c r="D64" s="336"/>
      <c r="E64" s="349"/>
      <c r="H64" s="262"/>
    </row>
    <row r="65" spans="1:9" ht="15.75" hidden="1" customHeight="1" x14ac:dyDescent="0.15">
      <c r="A65" s="339"/>
      <c r="B65" s="309"/>
      <c r="C65" s="371" t="s">
        <v>227</v>
      </c>
      <c r="D65" s="336"/>
      <c r="E65" s="349"/>
      <c r="H65" s="262"/>
    </row>
    <row r="66" spans="1:9" ht="15.75" hidden="1" customHeight="1" x14ac:dyDescent="0.15">
      <c r="A66" s="339"/>
      <c r="B66" s="309"/>
      <c r="C66" s="371" t="s">
        <v>121</v>
      </c>
      <c r="D66" s="336"/>
      <c r="E66" s="349"/>
      <c r="H66" s="262"/>
    </row>
    <row r="67" spans="1:9" ht="15.75" hidden="1" customHeight="1" x14ac:dyDescent="0.15">
      <c r="A67" s="339"/>
      <c r="B67" s="309"/>
      <c r="C67" s="371" t="s">
        <v>122</v>
      </c>
      <c r="D67" s="336"/>
      <c r="E67" s="349"/>
      <c r="H67" s="262"/>
    </row>
    <row r="68" spans="1:9" ht="15.75" hidden="1" customHeight="1" x14ac:dyDescent="0.15">
      <c r="A68" s="339"/>
      <c r="B68" s="309"/>
      <c r="C68" s="371" t="s">
        <v>139</v>
      </c>
      <c r="D68" s="336"/>
      <c r="E68" s="349"/>
      <c r="H68" s="262"/>
    </row>
    <row r="69" spans="1:9" ht="15.75" hidden="1" customHeight="1" x14ac:dyDescent="0.15">
      <c r="A69" s="339"/>
      <c r="B69" s="309"/>
      <c r="C69" s="371" t="s">
        <v>152</v>
      </c>
      <c r="D69" s="336"/>
      <c r="E69" s="349"/>
      <c r="H69" s="262"/>
    </row>
    <row r="70" spans="1:9" ht="22.5" customHeight="1" x14ac:dyDescent="0.15">
      <c r="A70" s="339"/>
      <c r="B70" s="334" t="s">
        <v>115</v>
      </c>
      <c r="C70" s="336"/>
      <c r="D70" s="336"/>
      <c r="E70" s="338">
        <f>SUM(E71:E75)</f>
        <v>14040</v>
      </c>
      <c r="H70" s="262"/>
    </row>
    <row r="71" spans="1:9" ht="15.75" customHeight="1" thickBot="1" x14ac:dyDescent="0.2">
      <c r="A71" s="339"/>
      <c r="B71" s="309"/>
      <c r="C71" s="358" t="s">
        <v>265</v>
      </c>
      <c r="D71" s="336" t="s">
        <v>266</v>
      </c>
      <c r="E71" s="349">
        <v>14040</v>
      </c>
      <c r="F71" s="355" t="s">
        <v>259</v>
      </c>
    </row>
    <row r="72" spans="1:9" ht="15.75" hidden="1" customHeight="1" x14ac:dyDescent="0.15">
      <c r="A72" s="339"/>
      <c r="B72" s="309"/>
      <c r="C72" s="358"/>
      <c r="D72" s="336"/>
      <c r="E72" s="349"/>
    </row>
    <row r="73" spans="1:9" ht="15.75" hidden="1" customHeight="1" x14ac:dyDescent="0.15">
      <c r="A73" s="339"/>
      <c r="B73" s="309"/>
      <c r="C73" s="358"/>
      <c r="D73" s="336"/>
      <c r="E73" s="349"/>
    </row>
    <row r="74" spans="1:9" ht="15.75" hidden="1" customHeight="1" x14ac:dyDescent="0.15">
      <c r="A74" s="309"/>
      <c r="B74" s="339"/>
      <c r="C74" s="359"/>
      <c r="D74" s="336"/>
      <c r="E74" s="349"/>
    </row>
    <row r="75" spans="1:9" ht="15.75" hidden="1" customHeight="1" thickBot="1" x14ac:dyDescent="0.2">
      <c r="A75" s="309"/>
      <c r="B75" s="344"/>
      <c r="C75" s="359"/>
      <c r="D75" s="336"/>
      <c r="E75" s="354"/>
    </row>
    <row r="76" spans="1:9" ht="26.25" customHeight="1" thickBot="1" x14ac:dyDescent="0.2">
      <c r="A76" s="334" t="s">
        <v>84</v>
      </c>
      <c r="B76" s="335"/>
      <c r="C76" s="336"/>
      <c r="D76" s="336"/>
      <c r="E76" s="360">
        <f>E77</f>
        <v>7641407</v>
      </c>
      <c r="G76" s="377" t="s">
        <v>241</v>
      </c>
      <c r="H76" s="377" t="s">
        <v>232</v>
      </c>
      <c r="I76" s="377" t="s">
        <v>244</v>
      </c>
    </row>
    <row r="77" spans="1:9" ht="15.75" customHeight="1" x14ac:dyDescent="0.15">
      <c r="A77" s="309"/>
      <c r="B77" s="334" t="s">
        <v>85</v>
      </c>
      <c r="C77" s="336"/>
      <c r="D77" s="336"/>
      <c r="E77" s="347">
        <f>SUM(E78:E129)</f>
        <v>7641407</v>
      </c>
      <c r="F77" s="361"/>
      <c r="G77" s="362" t="s">
        <v>219</v>
      </c>
      <c r="H77" s="362" t="s">
        <v>219</v>
      </c>
      <c r="I77" s="362" t="s">
        <v>219</v>
      </c>
    </row>
    <row r="78" spans="1:9" ht="15.75" customHeight="1" x14ac:dyDescent="0.15">
      <c r="A78" s="309"/>
      <c r="B78" s="339"/>
      <c r="C78" s="363" t="s">
        <v>281</v>
      </c>
      <c r="D78" s="364" t="s">
        <v>128</v>
      </c>
      <c r="E78" s="340">
        <v>29580</v>
      </c>
      <c r="F78" s="262" t="s">
        <v>215</v>
      </c>
      <c r="G78" s="276">
        <f ca="1">SUMIF(D78:E82,"=搬出",E78:E82)</f>
        <v>539557</v>
      </c>
      <c r="H78" s="276">
        <f>SUMIF(D83:D89,"=搬出",E83:E89)</f>
        <v>2782448</v>
      </c>
      <c r="I78" s="276">
        <f>SUMIF(D90:D113,"=搬出",E90:E113)</f>
        <v>4046366</v>
      </c>
    </row>
    <row r="79" spans="1:9" ht="15.75" customHeight="1" x14ac:dyDescent="0.15">
      <c r="A79" s="309"/>
      <c r="B79" s="339"/>
      <c r="C79" s="363" t="s">
        <v>162</v>
      </c>
      <c r="D79" s="364" t="s">
        <v>136</v>
      </c>
      <c r="E79" s="340">
        <v>29592</v>
      </c>
      <c r="F79" s="262" t="s">
        <v>215</v>
      </c>
    </row>
    <row r="80" spans="1:9" ht="15.75" customHeight="1" x14ac:dyDescent="0.15">
      <c r="A80" s="309"/>
      <c r="B80" s="339"/>
      <c r="C80" s="363" t="s">
        <v>282</v>
      </c>
      <c r="D80" s="364" t="s">
        <v>217</v>
      </c>
      <c r="E80" s="340">
        <v>95880</v>
      </c>
      <c r="F80" s="262" t="s">
        <v>215</v>
      </c>
      <c r="H80" s="392"/>
      <c r="I80" s="393"/>
    </row>
    <row r="81" spans="1:9" ht="15.75" customHeight="1" x14ac:dyDescent="0.15">
      <c r="A81" s="309"/>
      <c r="B81" s="339"/>
      <c r="C81" s="363" t="s">
        <v>283</v>
      </c>
      <c r="D81" s="364" t="s">
        <v>135</v>
      </c>
      <c r="E81" s="340">
        <v>392784</v>
      </c>
      <c r="F81" s="262" t="s">
        <v>215</v>
      </c>
      <c r="H81" s="392"/>
      <c r="I81" s="393"/>
    </row>
    <row r="82" spans="1:9" ht="15.75" customHeight="1" x14ac:dyDescent="0.15">
      <c r="A82" s="309"/>
      <c r="B82" s="339"/>
      <c r="C82" s="363" t="s">
        <v>284</v>
      </c>
      <c r="D82" s="364" t="s">
        <v>135</v>
      </c>
      <c r="E82" s="340">
        <v>146773</v>
      </c>
      <c r="F82" s="262" t="s">
        <v>215</v>
      </c>
      <c r="H82" s="392"/>
      <c r="I82" s="393"/>
    </row>
    <row r="83" spans="1:9" ht="15.75" customHeight="1" x14ac:dyDescent="0.15">
      <c r="A83" s="309"/>
      <c r="B83" s="339"/>
      <c r="C83" s="363" t="s">
        <v>285</v>
      </c>
      <c r="D83" s="364" t="s">
        <v>128</v>
      </c>
      <c r="E83" s="340">
        <v>28560</v>
      </c>
      <c r="F83" s="357" t="s">
        <v>233</v>
      </c>
      <c r="H83" s="392"/>
      <c r="I83" s="393"/>
    </row>
    <row r="84" spans="1:9" ht="15.75" customHeight="1" x14ac:dyDescent="0.15">
      <c r="A84" s="309"/>
      <c r="B84" s="339"/>
      <c r="C84" s="363" t="s">
        <v>286</v>
      </c>
      <c r="D84" s="364" t="s">
        <v>135</v>
      </c>
      <c r="E84" s="340">
        <v>832634</v>
      </c>
      <c r="F84" s="357" t="s">
        <v>233</v>
      </c>
      <c r="H84" s="392"/>
      <c r="I84" s="393"/>
    </row>
    <row r="85" spans="1:9" ht="15.75" customHeight="1" x14ac:dyDescent="0.15">
      <c r="A85" s="309"/>
      <c r="B85" s="339"/>
      <c r="C85" s="363" t="s">
        <v>287</v>
      </c>
      <c r="D85" s="364" t="s">
        <v>135</v>
      </c>
      <c r="E85" s="340">
        <v>485244</v>
      </c>
      <c r="F85" s="357" t="s">
        <v>233</v>
      </c>
      <c r="H85" s="392"/>
      <c r="I85" s="393"/>
    </row>
    <row r="86" spans="1:9" ht="15.75" customHeight="1" x14ac:dyDescent="0.15">
      <c r="A86" s="309"/>
      <c r="B86" s="339"/>
      <c r="C86" s="363" t="s">
        <v>236</v>
      </c>
      <c r="D86" s="364" t="s">
        <v>136</v>
      </c>
      <c r="E86" s="340">
        <v>59508</v>
      </c>
      <c r="F86" s="357" t="s">
        <v>233</v>
      </c>
      <c r="H86" s="392"/>
      <c r="I86" s="393"/>
    </row>
    <row r="87" spans="1:9" ht="15.75" customHeight="1" x14ac:dyDescent="0.15">
      <c r="A87" s="309"/>
      <c r="B87" s="339"/>
      <c r="C87" s="363" t="s">
        <v>253</v>
      </c>
      <c r="D87" s="364" t="s">
        <v>254</v>
      </c>
      <c r="E87" s="340">
        <v>-40</v>
      </c>
      <c r="F87" s="357" t="s">
        <v>233</v>
      </c>
      <c r="H87" s="392"/>
      <c r="I87" s="393"/>
    </row>
    <row r="88" spans="1:9" ht="15.75" customHeight="1" x14ac:dyDescent="0.15">
      <c r="A88" s="309"/>
      <c r="B88" s="339"/>
      <c r="C88" s="363" t="s">
        <v>288</v>
      </c>
      <c r="D88" s="364" t="s">
        <v>135</v>
      </c>
      <c r="E88" s="340">
        <v>785568</v>
      </c>
      <c r="F88" s="357" t="s">
        <v>233</v>
      </c>
      <c r="H88" s="392"/>
      <c r="I88" s="393"/>
    </row>
    <row r="89" spans="1:9" ht="15.75" customHeight="1" x14ac:dyDescent="0.15">
      <c r="A89" s="309"/>
      <c r="B89" s="339"/>
      <c r="C89" s="363" t="s">
        <v>289</v>
      </c>
      <c r="D89" s="364" t="s">
        <v>135</v>
      </c>
      <c r="E89" s="340">
        <v>679042</v>
      </c>
      <c r="F89" s="357" t="s">
        <v>233</v>
      </c>
      <c r="H89" s="392"/>
      <c r="I89" s="393"/>
    </row>
    <row r="90" spans="1:9" ht="15.75" customHeight="1" x14ac:dyDescent="0.15">
      <c r="A90" s="309"/>
      <c r="B90" s="339"/>
      <c r="C90" s="363" t="s">
        <v>267</v>
      </c>
      <c r="D90" s="364" t="s">
        <v>136</v>
      </c>
      <c r="E90" s="340">
        <v>29916</v>
      </c>
      <c r="F90" s="355" t="s">
        <v>259</v>
      </c>
      <c r="H90" s="392"/>
      <c r="I90" s="393"/>
    </row>
    <row r="91" spans="1:9" ht="15.75" customHeight="1" x14ac:dyDescent="0.15">
      <c r="A91" s="309"/>
      <c r="B91" s="339"/>
      <c r="C91" s="363" t="s">
        <v>290</v>
      </c>
      <c r="D91" s="364" t="s">
        <v>135</v>
      </c>
      <c r="E91" s="340">
        <v>224186</v>
      </c>
      <c r="F91" s="355" t="s">
        <v>259</v>
      </c>
      <c r="H91" s="392"/>
      <c r="I91" s="393"/>
    </row>
    <row r="92" spans="1:9" ht="15.75" customHeight="1" x14ac:dyDescent="0.15">
      <c r="A92" s="309"/>
      <c r="B92" s="339"/>
      <c r="C92" s="363" t="s">
        <v>291</v>
      </c>
      <c r="D92" s="364" t="s">
        <v>135</v>
      </c>
      <c r="E92" s="340">
        <v>1941062</v>
      </c>
      <c r="F92" s="355" t="s">
        <v>259</v>
      </c>
      <c r="H92" s="392"/>
      <c r="I92" s="393"/>
    </row>
    <row r="93" spans="1:9" ht="15.75" customHeight="1" x14ac:dyDescent="0.15">
      <c r="A93" s="309"/>
      <c r="B93" s="339"/>
      <c r="C93" s="363" t="s">
        <v>292</v>
      </c>
      <c r="D93" s="364" t="s">
        <v>135</v>
      </c>
      <c r="E93" s="340">
        <v>1197056</v>
      </c>
      <c r="F93" s="355" t="s">
        <v>259</v>
      </c>
      <c r="H93" s="392"/>
      <c r="I93" s="393"/>
    </row>
    <row r="94" spans="1:9" ht="15.75" customHeight="1" x14ac:dyDescent="0.15">
      <c r="A94" s="309"/>
      <c r="B94" s="339"/>
      <c r="C94" s="363" t="s">
        <v>293</v>
      </c>
      <c r="D94" s="364" t="s">
        <v>135</v>
      </c>
      <c r="E94" s="340">
        <v>485030</v>
      </c>
      <c r="F94" s="355" t="s">
        <v>259</v>
      </c>
      <c r="H94" s="392"/>
      <c r="I94" s="393"/>
    </row>
    <row r="95" spans="1:9" ht="15.75" customHeight="1" x14ac:dyDescent="0.15">
      <c r="A95" s="309"/>
      <c r="B95" s="339"/>
      <c r="C95" s="363" t="s">
        <v>294</v>
      </c>
      <c r="D95" s="364" t="s">
        <v>135</v>
      </c>
      <c r="E95" s="340">
        <v>199032</v>
      </c>
      <c r="F95" s="355" t="s">
        <v>259</v>
      </c>
      <c r="H95" s="392"/>
      <c r="I95" s="393"/>
    </row>
    <row r="96" spans="1:9" ht="15.75" customHeight="1" thickBot="1" x14ac:dyDescent="0.2">
      <c r="A96" s="309"/>
      <c r="B96" s="339"/>
      <c r="C96" s="363"/>
      <c r="D96" s="364"/>
      <c r="E96" s="340"/>
      <c r="F96" s="355"/>
      <c r="H96" s="392"/>
      <c r="I96" s="393"/>
    </row>
    <row r="97" spans="1:9" ht="15.75" hidden="1" customHeight="1" x14ac:dyDescent="0.15">
      <c r="A97" s="309"/>
      <c r="B97" s="339"/>
      <c r="C97" s="363"/>
      <c r="D97" s="364"/>
      <c r="E97" s="340"/>
      <c r="F97" s="355"/>
      <c r="H97" s="392"/>
      <c r="I97" s="393"/>
    </row>
    <row r="98" spans="1:9" ht="15.75" hidden="1" customHeight="1" x14ac:dyDescent="0.15">
      <c r="A98" s="309"/>
      <c r="B98" s="339"/>
      <c r="C98" s="363"/>
      <c r="D98" s="364"/>
      <c r="E98" s="340"/>
      <c r="F98" s="355"/>
      <c r="H98" s="392"/>
      <c r="I98" s="393"/>
    </row>
    <row r="99" spans="1:9" ht="15.75" hidden="1" customHeight="1" x14ac:dyDescent="0.15">
      <c r="A99" s="309"/>
      <c r="B99" s="339"/>
      <c r="C99" s="363"/>
      <c r="D99" s="364"/>
      <c r="E99" s="340"/>
      <c r="F99" s="355"/>
      <c r="H99" s="392"/>
      <c r="I99" s="393"/>
    </row>
    <row r="100" spans="1:9" ht="15.75" hidden="1" customHeight="1" x14ac:dyDescent="0.15">
      <c r="A100" s="309"/>
      <c r="B100" s="339"/>
      <c r="C100" s="363"/>
      <c r="D100" s="364"/>
      <c r="E100" s="340"/>
      <c r="F100" s="355"/>
      <c r="H100" s="392"/>
      <c r="I100" s="393"/>
    </row>
    <row r="101" spans="1:9" ht="15.75" hidden="1" customHeight="1" x14ac:dyDescent="0.15">
      <c r="A101" s="309"/>
      <c r="B101" s="339"/>
      <c r="C101" s="363"/>
      <c r="D101" s="364"/>
      <c r="E101" s="340"/>
      <c r="F101" s="355"/>
      <c r="H101" s="392"/>
      <c r="I101" s="393"/>
    </row>
    <row r="102" spans="1:9" ht="15.75" hidden="1" customHeight="1" x14ac:dyDescent="0.15">
      <c r="A102" s="309"/>
      <c r="B102" s="339"/>
      <c r="C102" s="363"/>
      <c r="D102" s="364"/>
      <c r="E102" s="340"/>
      <c r="F102" s="355"/>
      <c r="H102" s="392"/>
      <c r="I102" s="393"/>
    </row>
    <row r="103" spans="1:9" ht="15.75" hidden="1" customHeight="1" x14ac:dyDescent="0.15">
      <c r="A103" s="309"/>
      <c r="B103" s="339"/>
      <c r="C103" s="363"/>
      <c r="D103" s="364"/>
      <c r="E103" s="340"/>
      <c r="F103" s="355"/>
      <c r="H103" s="392"/>
      <c r="I103" s="393"/>
    </row>
    <row r="104" spans="1:9" ht="15.75" hidden="1" customHeight="1" x14ac:dyDescent="0.15">
      <c r="A104" s="309"/>
      <c r="B104" s="339"/>
      <c r="C104" s="363"/>
      <c r="D104" s="364"/>
      <c r="E104" s="340"/>
      <c r="F104" s="355"/>
      <c r="H104" s="392"/>
      <c r="I104" s="393"/>
    </row>
    <row r="105" spans="1:9" ht="15.75" hidden="1" customHeight="1" x14ac:dyDescent="0.15">
      <c r="A105" s="309"/>
      <c r="B105" s="339"/>
      <c r="C105" s="363"/>
      <c r="D105" s="364"/>
      <c r="E105" s="340"/>
      <c r="F105" s="355"/>
      <c r="H105" s="392"/>
      <c r="I105" s="393"/>
    </row>
    <row r="106" spans="1:9" ht="15.75" hidden="1" customHeight="1" x14ac:dyDescent="0.15">
      <c r="A106" s="309"/>
      <c r="B106" s="339"/>
      <c r="C106" s="363"/>
      <c r="D106" s="364"/>
      <c r="E106" s="340"/>
      <c r="F106" s="355"/>
      <c r="H106" s="392"/>
      <c r="I106" s="393"/>
    </row>
    <row r="107" spans="1:9" ht="15.75" hidden="1" customHeight="1" x14ac:dyDescent="0.15">
      <c r="A107" s="309"/>
      <c r="B107" s="339"/>
      <c r="C107" s="363"/>
      <c r="D107" s="364"/>
      <c r="E107" s="340"/>
      <c r="F107" s="355"/>
      <c r="H107" s="392"/>
      <c r="I107" s="393"/>
    </row>
    <row r="108" spans="1:9" ht="15.75" hidden="1" customHeight="1" x14ac:dyDescent="0.15">
      <c r="A108" s="309"/>
      <c r="B108" s="339"/>
      <c r="C108" s="363"/>
      <c r="D108" s="364"/>
      <c r="E108" s="340"/>
      <c r="F108" s="355"/>
      <c r="H108" s="392"/>
      <c r="I108" s="393"/>
    </row>
    <row r="109" spans="1:9" ht="15.75" hidden="1" customHeight="1" x14ac:dyDescent="0.15">
      <c r="A109" s="309"/>
      <c r="B109" s="339"/>
      <c r="C109" s="363"/>
      <c r="D109" s="364"/>
      <c r="E109" s="340"/>
      <c r="F109" s="355"/>
      <c r="H109" s="392"/>
      <c r="I109" s="393"/>
    </row>
    <row r="110" spans="1:9" ht="15.75" hidden="1" customHeight="1" x14ac:dyDescent="0.15">
      <c r="A110" s="309"/>
      <c r="B110" s="339"/>
      <c r="C110" s="363"/>
      <c r="D110" s="364"/>
      <c r="E110" s="340"/>
      <c r="F110" s="355"/>
      <c r="H110" s="392"/>
      <c r="I110" s="393"/>
    </row>
    <row r="111" spans="1:9" ht="15.75" hidden="1" customHeight="1" x14ac:dyDescent="0.15">
      <c r="A111" s="309"/>
      <c r="B111" s="339"/>
      <c r="C111" s="363"/>
      <c r="D111" s="364"/>
      <c r="E111" s="340"/>
      <c r="F111" s="355"/>
      <c r="H111" s="392"/>
      <c r="I111" s="393"/>
    </row>
    <row r="112" spans="1:9" ht="15.75" hidden="1" customHeight="1" x14ac:dyDescent="0.15">
      <c r="A112" s="309"/>
      <c r="B112" s="339"/>
      <c r="C112" s="363"/>
      <c r="D112" s="364"/>
      <c r="E112" s="340"/>
      <c r="F112" s="355"/>
      <c r="H112" s="392"/>
      <c r="I112" s="393"/>
    </row>
    <row r="113" spans="1:9" ht="15.75" hidden="1" customHeight="1" thickBot="1" x14ac:dyDescent="0.2">
      <c r="A113" s="309"/>
      <c r="B113" s="339"/>
      <c r="C113" s="363"/>
      <c r="D113" s="364"/>
      <c r="E113" s="340"/>
      <c r="F113" s="355"/>
      <c r="H113" s="392"/>
      <c r="I113" s="393"/>
    </row>
    <row r="114" spans="1:9" ht="15.75" hidden="1" customHeight="1" x14ac:dyDescent="0.15">
      <c r="A114" s="309"/>
      <c r="B114" s="339"/>
      <c r="C114" s="363"/>
      <c r="D114" s="364"/>
      <c r="E114" s="340"/>
      <c r="H114" s="390" t="s">
        <v>171</v>
      </c>
      <c r="I114" s="391" t="s">
        <v>135</v>
      </c>
    </row>
    <row r="115" spans="1:9" ht="15.75" hidden="1" customHeight="1" x14ac:dyDescent="0.15">
      <c r="A115" s="309"/>
      <c r="B115" s="339"/>
      <c r="C115" s="363"/>
      <c r="D115" s="364"/>
      <c r="E115" s="340"/>
      <c r="H115" s="363" t="s">
        <v>172</v>
      </c>
      <c r="I115" s="364" t="s">
        <v>135</v>
      </c>
    </row>
    <row r="116" spans="1:9" ht="15.75" hidden="1" customHeight="1" x14ac:dyDescent="0.15">
      <c r="A116" s="309"/>
      <c r="B116" s="339"/>
      <c r="C116" s="363"/>
      <c r="D116" s="364"/>
      <c r="E116" s="340"/>
      <c r="H116" s="363" t="s">
        <v>216</v>
      </c>
      <c r="I116" s="364" t="s">
        <v>128</v>
      </c>
    </row>
    <row r="117" spans="1:9" ht="15.75" hidden="1" customHeight="1" x14ac:dyDescent="0.15">
      <c r="A117" s="309"/>
      <c r="B117" s="339"/>
      <c r="C117" s="363"/>
      <c r="D117" s="364"/>
      <c r="E117" s="365"/>
      <c r="H117" s="363" t="s">
        <v>174</v>
      </c>
      <c r="I117" s="364" t="s">
        <v>136</v>
      </c>
    </row>
    <row r="118" spans="1:9" ht="15.75" hidden="1" customHeight="1" x14ac:dyDescent="0.15">
      <c r="A118" s="339"/>
      <c r="B118" s="339"/>
      <c r="C118" s="363"/>
      <c r="D118" s="364"/>
      <c r="E118" s="365"/>
      <c r="H118" s="363" t="s">
        <v>176</v>
      </c>
      <c r="I118" s="364" t="s">
        <v>136</v>
      </c>
    </row>
    <row r="119" spans="1:9" ht="15.75" hidden="1" customHeight="1" x14ac:dyDescent="0.15">
      <c r="A119" s="309"/>
      <c r="B119" s="339"/>
      <c r="C119" s="363"/>
      <c r="D119" s="364"/>
      <c r="E119" s="340"/>
      <c r="H119" s="363" t="s">
        <v>216</v>
      </c>
      <c r="I119" s="364" t="s">
        <v>128</v>
      </c>
    </row>
    <row r="120" spans="1:9" ht="15.75" hidden="1" customHeight="1" x14ac:dyDescent="0.15">
      <c r="A120" s="309"/>
      <c r="B120" s="339"/>
      <c r="C120" s="363"/>
      <c r="D120" s="364"/>
      <c r="E120" s="365"/>
      <c r="H120" s="363" t="s">
        <v>181</v>
      </c>
      <c r="I120" s="364" t="s">
        <v>136</v>
      </c>
    </row>
    <row r="121" spans="1:9" ht="15.75" hidden="1" customHeight="1" x14ac:dyDescent="0.15">
      <c r="A121" s="309"/>
      <c r="B121" s="339"/>
      <c r="C121" s="363"/>
      <c r="D121" s="364"/>
      <c r="E121" s="340"/>
      <c r="H121" s="363" t="s">
        <v>182</v>
      </c>
      <c r="I121" s="364" t="s">
        <v>128</v>
      </c>
    </row>
    <row r="122" spans="1:9" ht="15.75" hidden="1" customHeight="1" x14ac:dyDescent="0.15">
      <c r="A122" s="309"/>
      <c r="B122" s="339"/>
      <c r="C122" s="363"/>
      <c r="D122" s="364"/>
      <c r="E122" s="340"/>
      <c r="H122" s="363" t="s">
        <v>183</v>
      </c>
      <c r="I122" s="364" t="s">
        <v>136</v>
      </c>
    </row>
    <row r="123" spans="1:9" ht="15.75" hidden="1" customHeight="1" x14ac:dyDescent="0.15">
      <c r="A123" s="309"/>
      <c r="B123" s="339"/>
      <c r="C123" s="363"/>
      <c r="D123" s="364"/>
      <c r="E123" s="340"/>
      <c r="H123" s="363" t="s">
        <v>184</v>
      </c>
      <c r="I123" s="364" t="s">
        <v>136</v>
      </c>
    </row>
    <row r="124" spans="1:9" ht="15.75" hidden="1" customHeight="1" x14ac:dyDescent="0.15">
      <c r="A124" s="309"/>
      <c r="B124" s="339"/>
      <c r="C124" s="363"/>
      <c r="D124" s="364"/>
      <c r="E124" s="340"/>
      <c r="H124" s="363" t="s">
        <v>216</v>
      </c>
      <c r="I124" s="364" t="s">
        <v>128</v>
      </c>
    </row>
    <row r="125" spans="1:9" ht="15.75" hidden="1" customHeight="1" x14ac:dyDescent="0.15">
      <c r="A125" s="309"/>
      <c r="B125" s="339"/>
      <c r="C125" s="363"/>
      <c r="D125" s="364"/>
      <c r="E125" s="340"/>
      <c r="H125" s="363" t="s">
        <v>190</v>
      </c>
      <c r="I125" s="364" t="s">
        <v>135</v>
      </c>
    </row>
    <row r="126" spans="1:9" ht="15.75" hidden="1" customHeight="1" x14ac:dyDescent="0.15">
      <c r="A126" s="309"/>
      <c r="B126" s="339"/>
      <c r="C126" s="363"/>
      <c r="D126" s="364"/>
      <c r="E126" s="340"/>
      <c r="H126" s="363" t="s">
        <v>185</v>
      </c>
      <c r="I126" s="364" t="s">
        <v>136</v>
      </c>
    </row>
    <row r="127" spans="1:9" ht="15.75" hidden="1" customHeight="1" x14ac:dyDescent="0.15">
      <c r="A127" s="309"/>
      <c r="B127" s="339"/>
      <c r="C127" s="363"/>
      <c r="D127" s="364"/>
      <c r="E127" s="340"/>
      <c r="H127" s="363" t="s">
        <v>186</v>
      </c>
      <c r="I127" s="364" t="s">
        <v>136</v>
      </c>
    </row>
    <row r="128" spans="1:9" ht="15.75" hidden="1" customHeight="1" x14ac:dyDescent="0.15">
      <c r="A128" s="309"/>
      <c r="B128" s="339"/>
      <c r="C128" s="363"/>
      <c r="D128" s="364"/>
      <c r="E128" s="340"/>
      <c r="H128" s="363" t="s">
        <v>188</v>
      </c>
      <c r="I128" s="364" t="s">
        <v>136</v>
      </c>
    </row>
    <row r="129" spans="1:9" ht="15.75" hidden="1" customHeight="1" thickBot="1" x14ac:dyDescent="0.2">
      <c r="A129" s="309"/>
      <c r="B129" s="339"/>
      <c r="C129" s="363"/>
      <c r="D129" s="364"/>
      <c r="E129" s="340"/>
      <c r="H129" s="363" t="s">
        <v>189</v>
      </c>
      <c r="I129" s="364" t="s">
        <v>135</v>
      </c>
    </row>
    <row r="130" spans="1:9" ht="25.5" customHeight="1" thickBot="1" x14ac:dyDescent="0.2">
      <c r="A130" s="334" t="s">
        <v>106</v>
      </c>
      <c r="B130" s="335"/>
      <c r="C130" s="336"/>
      <c r="D130" s="336"/>
      <c r="E130" s="337">
        <f>SUM(E131,E143)</f>
        <v>453276</v>
      </c>
    </row>
    <row r="131" spans="1:9" ht="15.75" customHeight="1" x14ac:dyDescent="0.15">
      <c r="A131" s="309"/>
      <c r="B131" s="334" t="s">
        <v>127</v>
      </c>
      <c r="C131" s="336"/>
      <c r="D131" s="336"/>
      <c r="E131" s="347">
        <f>SUM(E132:E142)</f>
        <v>453276</v>
      </c>
    </row>
    <row r="132" spans="1:9" ht="15.75" customHeight="1" x14ac:dyDescent="0.15">
      <c r="A132" s="309"/>
      <c r="B132" s="339"/>
      <c r="C132" s="336" t="s">
        <v>237</v>
      </c>
      <c r="D132" s="366"/>
      <c r="E132" s="340">
        <v>75600</v>
      </c>
      <c r="F132" s="262" t="s">
        <v>215</v>
      </c>
    </row>
    <row r="133" spans="1:9" ht="15.75" customHeight="1" x14ac:dyDescent="0.15">
      <c r="A133" s="309"/>
      <c r="B133" s="339"/>
      <c r="C133" s="336" t="s">
        <v>238</v>
      </c>
      <c r="D133" s="366"/>
      <c r="E133" s="340">
        <v>50328</v>
      </c>
      <c r="F133" s="262" t="s">
        <v>215</v>
      </c>
    </row>
    <row r="134" spans="1:9" ht="15.75" customHeight="1" x14ac:dyDescent="0.15">
      <c r="A134" s="309"/>
      <c r="B134" s="339"/>
      <c r="C134" s="336" t="s">
        <v>239</v>
      </c>
      <c r="D134" s="366"/>
      <c r="E134" s="340">
        <v>75600</v>
      </c>
      <c r="F134" s="357" t="s">
        <v>233</v>
      </c>
    </row>
    <row r="135" spans="1:9" ht="15.75" customHeight="1" x14ac:dyDescent="0.15">
      <c r="A135" s="309"/>
      <c r="B135" s="339"/>
      <c r="C135" s="336" t="s">
        <v>240</v>
      </c>
      <c r="D135" s="366"/>
      <c r="E135" s="340">
        <v>100656</v>
      </c>
      <c r="F135" s="357" t="s">
        <v>233</v>
      </c>
    </row>
    <row r="136" spans="1:9" ht="15.75" customHeight="1" x14ac:dyDescent="0.15">
      <c r="A136" s="309"/>
      <c r="B136" s="339"/>
      <c r="C136" s="336" t="s">
        <v>268</v>
      </c>
      <c r="D136" s="366"/>
      <c r="E136" s="340">
        <v>75600</v>
      </c>
      <c r="F136" s="355" t="s">
        <v>259</v>
      </c>
    </row>
    <row r="137" spans="1:9" ht="15.75" customHeight="1" x14ac:dyDescent="0.15">
      <c r="A137" s="309"/>
      <c r="B137" s="339"/>
      <c r="C137" s="336" t="s">
        <v>269</v>
      </c>
      <c r="D137" s="366"/>
      <c r="E137" s="340">
        <v>75492</v>
      </c>
      <c r="F137" s="355" t="s">
        <v>259</v>
      </c>
    </row>
    <row r="138" spans="1:9" ht="15.75" hidden="1" customHeight="1" x14ac:dyDescent="0.15">
      <c r="A138" s="309"/>
      <c r="B138" s="339"/>
      <c r="C138" s="370" t="s">
        <v>132</v>
      </c>
      <c r="D138" s="366"/>
      <c r="E138" s="340"/>
    </row>
    <row r="139" spans="1:9" ht="15.75" hidden="1" customHeight="1" x14ac:dyDescent="0.15">
      <c r="A139" s="309"/>
      <c r="B139" s="339"/>
      <c r="C139" s="370" t="s">
        <v>133</v>
      </c>
      <c r="D139" s="366"/>
      <c r="E139" s="340"/>
    </row>
    <row r="140" spans="1:9" ht="15.75" hidden="1" customHeight="1" x14ac:dyDescent="0.15">
      <c r="A140" s="309"/>
      <c r="B140" s="339"/>
      <c r="C140" s="370" t="s">
        <v>134</v>
      </c>
      <c r="D140" s="366"/>
      <c r="E140" s="340"/>
    </row>
    <row r="141" spans="1:9" ht="15.75" hidden="1" customHeight="1" x14ac:dyDescent="0.15">
      <c r="A141" s="309"/>
      <c r="B141" s="339"/>
      <c r="C141" s="370" t="s">
        <v>138</v>
      </c>
      <c r="D141" s="366"/>
      <c r="E141" s="340"/>
    </row>
    <row r="142" spans="1:9" ht="15.75" customHeight="1" x14ac:dyDescent="0.15">
      <c r="A142" s="309"/>
      <c r="B142" s="344"/>
      <c r="C142" s="370" t="s">
        <v>140</v>
      </c>
      <c r="D142" s="366"/>
      <c r="E142" s="340"/>
    </row>
    <row r="143" spans="1:9" ht="15.75" customHeight="1" x14ac:dyDescent="0.15">
      <c r="A143" s="339"/>
      <c r="B143" s="334" t="s">
        <v>107</v>
      </c>
      <c r="C143" s="336"/>
      <c r="D143" s="336"/>
      <c r="E143" s="347">
        <f>E144</f>
        <v>0</v>
      </c>
    </row>
    <row r="144" spans="1:9" ht="15.75" customHeight="1" thickBot="1" x14ac:dyDescent="0.2">
      <c r="A144" s="352"/>
      <c r="B144" s="344"/>
      <c r="C144" s="336" t="s">
        <v>107</v>
      </c>
      <c r="D144" s="366"/>
      <c r="E144" s="340"/>
      <c r="F144" s="262" t="s">
        <v>145</v>
      </c>
    </row>
    <row r="145" spans="1:10" ht="25.5" hidden="1" customHeight="1" thickBot="1" x14ac:dyDescent="0.2">
      <c r="A145" s="334" t="s">
        <v>177</v>
      </c>
      <c r="B145" s="335"/>
      <c r="C145" s="336"/>
      <c r="D145" s="336"/>
      <c r="E145" s="337">
        <f>SUM(E146)</f>
        <v>0</v>
      </c>
    </row>
    <row r="146" spans="1:10" ht="15.75" hidden="1" customHeight="1" x14ac:dyDescent="0.15">
      <c r="A146" s="309"/>
      <c r="B146" s="334" t="s">
        <v>178</v>
      </c>
      <c r="C146" s="336"/>
      <c r="D146" s="336"/>
      <c r="E146" s="347">
        <f>SUM(E147:E147)</f>
        <v>0</v>
      </c>
    </row>
    <row r="147" spans="1:10" ht="15.75" hidden="1" customHeight="1" thickBot="1" x14ac:dyDescent="0.2">
      <c r="A147" s="309"/>
      <c r="B147" s="339"/>
      <c r="C147" s="336" t="s">
        <v>179</v>
      </c>
      <c r="D147" s="366"/>
      <c r="E147" s="340"/>
      <c r="F147" s="262" t="s">
        <v>32</v>
      </c>
    </row>
    <row r="148" spans="1:10" ht="25.5" customHeight="1" thickBot="1" x14ac:dyDescent="0.2">
      <c r="A148" s="334" t="s">
        <v>250</v>
      </c>
      <c r="B148" s="335"/>
      <c r="C148" s="336"/>
      <c r="D148" s="336"/>
      <c r="E148" s="337">
        <f>SUM(E149,E161)</f>
        <v>20329000</v>
      </c>
    </row>
    <row r="149" spans="1:10" ht="15.75" customHeight="1" x14ac:dyDescent="0.15">
      <c r="A149" s="309"/>
      <c r="B149" s="334" t="s">
        <v>251</v>
      </c>
      <c r="C149" s="336"/>
      <c r="D149" s="336"/>
      <c r="E149" s="347">
        <f>SUM(E150:E160)</f>
        <v>20329000</v>
      </c>
    </row>
    <row r="150" spans="1:10" ht="15.75" customHeight="1" x14ac:dyDescent="0.15">
      <c r="A150" s="352"/>
      <c r="B150" s="344"/>
      <c r="C150" s="336" t="s">
        <v>252</v>
      </c>
      <c r="D150" s="366"/>
      <c r="E150" s="340">
        <v>20329000</v>
      </c>
      <c r="F150" s="357" t="s">
        <v>233</v>
      </c>
    </row>
    <row r="151" spans="1:10" x14ac:dyDescent="0.15">
      <c r="H151" s="262"/>
      <c r="I151" s="262"/>
      <c r="J151" s="346"/>
    </row>
    <row r="152" spans="1:10" x14ac:dyDescent="0.15">
      <c r="H152" s="262"/>
      <c r="I152" s="262"/>
      <c r="J152" s="346"/>
    </row>
    <row r="153" spans="1:10" x14ac:dyDescent="0.15">
      <c r="H153" s="262"/>
    </row>
    <row r="154" spans="1:10" x14ac:dyDescent="0.15">
      <c r="J154" s="346"/>
    </row>
  </sheetData>
  <mergeCells count="3">
    <mergeCell ref="A1:E1"/>
    <mergeCell ref="C8:D8"/>
    <mergeCell ref="D2:E2"/>
  </mergeCells>
  <phoneticPr fontId="2"/>
  <pageMargins left="1.5354330708661419" right="0.78740157480314965" top="0" bottom="0" header="0.51181102362204722" footer="0.27559055118110237"/>
  <pageSetup paperSize="9" scale="85" orientation="portrait" r:id="rId1"/>
  <headerFooter alignWithMargins="0"/>
  <rowBreaks count="1" manualBreakCount="1">
    <brk id="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topLeftCell="A45" zoomScale="85" zoomScaleNormal="85" zoomScaleSheetLayoutView="85" workbookViewId="0">
      <selection activeCell="D58" sqref="D58:E58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6"/>
      <c r="E1" s="206"/>
      <c r="F1" s="206"/>
      <c r="G1" s="24"/>
      <c r="H1" s="24"/>
      <c r="I1" s="24"/>
      <c r="J1" s="24"/>
      <c r="K1" s="24"/>
      <c r="L1" s="24"/>
      <c r="M1" s="24"/>
      <c r="N1" s="24"/>
      <c r="O1" s="462"/>
      <c r="P1" s="462"/>
    </row>
    <row r="2" spans="1:16" ht="20.25" customHeight="1" x14ac:dyDescent="0.15">
      <c r="C2" s="463" t="s">
        <v>187</v>
      </c>
      <c r="D2" s="463"/>
      <c r="E2" s="463"/>
      <c r="F2" s="463"/>
      <c r="G2" s="463"/>
      <c r="H2" s="463"/>
      <c r="I2" s="463"/>
      <c r="J2" s="207"/>
      <c r="M2" s="464" t="s">
        <v>49</v>
      </c>
      <c r="N2" s="465"/>
      <c r="O2" s="466"/>
      <c r="P2" s="46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67" t="s">
        <v>16</v>
      </c>
      <c r="B4" s="46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146</v>
      </c>
      <c r="O4" s="60" t="s">
        <v>86</v>
      </c>
    </row>
    <row r="5" spans="1:16" ht="27" customHeight="1" x14ac:dyDescent="0.15">
      <c r="A5" s="469" t="s">
        <v>28</v>
      </c>
      <c r="B5" s="40" t="s">
        <v>1</v>
      </c>
      <c r="C5" s="1">
        <v>31942</v>
      </c>
      <c r="D5" s="2">
        <v>74901</v>
      </c>
      <c r="E5" s="2">
        <v>26639</v>
      </c>
      <c r="F5" s="2">
        <v>34886</v>
      </c>
      <c r="G5" s="2">
        <v>61333</v>
      </c>
      <c r="H5" s="2">
        <v>35475</v>
      </c>
      <c r="I5" s="46">
        <v>39125</v>
      </c>
      <c r="J5" s="46">
        <v>33468</v>
      </c>
      <c r="K5" s="46">
        <v>63292</v>
      </c>
      <c r="L5" s="46">
        <v>10300</v>
      </c>
      <c r="M5" s="169">
        <v>27047</v>
      </c>
      <c r="N5" s="3"/>
      <c r="O5" s="62">
        <f>SUM(C5:N5)</f>
        <v>438408</v>
      </c>
    </row>
    <row r="6" spans="1:16" ht="27" customHeight="1" x14ac:dyDescent="0.15">
      <c r="A6" s="469"/>
      <c r="B6" s="119" t="s">
        <v>103</v>
      </c>
      <c r="C6" s="1">
        <v>902249</v>
      </c>
      <c r="D6" s="2">
        <v>1439826</v>
      </c>
      <c r="E6" s="2">
        <v>571573</v>
      </c>
      <c r="F6" s="2">
        <v>1060922</v>
      </c>
      <c r="G6" s="2">
        <v>1777862</v>
      </c>
      <c r="H6" s="2">
        <v>1307781</v>
      </c>
      <c r="I6" s="46">
        <v>848471</v>
      </c>
      <c r="J6" s="46">
        <v>791928</v>
      </c>
      <c r="K6" s="46">
        <v>0</v>
      </c>
      <c r="L6" s="46">
        <v>0</v>
      </c>
      <c r="M6" s="169">
        <v>0</v>
      </c>
      <c r="N6" s="3"/>
      <c r="O6" s="62">
        <f t="shared" ref="O6:O20" si="0">SUM(C6:N6)</f>
        <v>8700612</v>
      </c>
    </row>
    <row r="7" spans="1:16" ht="27" customHeight="1" x14ac:dyDescent="0.15">
      <c r="A7" s="469"/>
      <c r="B7" s="40" t="s">
        <v>2</v>
      </c>
      <c r="C7" s="1">
        <v>57080</v>
      </c>
      <c r="D7" s="2">
        <v>165611</v>
      </c>
      <c r="E7" s="2">
        <v>34872</v>
      </c>
      <c r="F7" s="2">
        <v>42876</v>
      </c>
      <c r="G7" s="2">
        <v>73383</v>
      </c>
      <c r="H7" s="2">
        <v>71014</v>
      </c>
      <c r="I7" s="46">
        <v>44110</v>
      </c>
      <c r="J7" s="46">
        <v>122943</v>
      </c>
      <c r="K7" s="46">
        <v>27159</v>
      </c>
      <c r="L7" s="46">
        <v>3001</v>
      </c>
      <c r="M7" s="169">
        <v>8000</v>
      </c>
      <c r="N7" s="3"/>
      <c r="O7" s="62">
        <f t="shared" si="0"/>
        <v>650049</v>
      </c>
    </row>
    <row r="8" spans="1:16" ht="27" customHeight="1" x14ac:dyDescent="0.15">
      <c r="A8" s="469"/>
      <c r="B8" s="41" t="s">
        <v>3</v>
      </c>
      <c r="C8" s="6">
        <f t="shared" ref="C8:N8" si="1">SUM(C5:C7)</f>
        <v>991271</v>
      </c>
      <c r="D8" s="7">
        <f t="shared" si="1"/>
        <v>1680338</v>
      </c>
      <c r="E8" s="7">
        <f t="shared" si="1"/>
        <v>633084</v>
      </c>
      <c r="F8" s="7">
        <f t="shared" si="1"/>
        <v>1138684</v>
      </c>
      <c r="G8" s="7">
        <f t="shared" si="1"/>
        <v>1912578</v>
      </c>
      <c r="H8" s="7">
        <f t="shared" si="1"/>
        <v>1414270</v>
      </c>
      <c r="I8" s="44">
        <f t="shared" si="1"/>
        <v>931706</v>
      </c>
      <c r="J8" s="44">
        <f t="shared" si="1"/>
        <v>948339</v>
      </c>
      <c r="K8" s="44">
        <f t="shared" si="1"/>
        <v>90451</v>
      </c>
      <c r="L8" s="44">
        <f t="shared" si="1"/>
        <v>13301</v>
      </c>
      <c r="M8" s="44">
        <f t="shared" si="1"/>
        <v>35047</v>
      </c>
      <c r="N8" s="8">
        <f t="shared" si="1"/>
        <v>0</v>
      </c>
      <c r="O8" s="63">
        <f t="shared" si="0"/>
        <v>9789069</v>
      </c>
    </row>
    <row r="9" spans="1:16" ht="27" customHeight="1" x14ac:dyDescent="0.15">
      <c r="A9" s="470" t="s">
        <v>11</v>
      </c>
      <c r="B9" s="41" t="s">
        <v>0</v>
      </c>
      <c r="C9" s="26">
        <v>58690</v>
      </c>
      <c r="D9" s="27">
        <v>107069</v>
      </c>
      <c r="E9" s="27"/>
      <c r="F9" s="27">
        <v>79208</v>
      </c>
      <c r="G9" s="27">
        <v>57514</v>
      </c>
      <c r="H9" s="27">
        <v>34843</v>
      </c>
      <c r="I9" s="46">
        <v>79787</v>
      </c>
      <c r="J9" s="46">
        <v>92894</v>
      </c>
      <c r="K9" s="46">
        <v>36035</v>
      </c>
      <c r="L9" s="46">
        <v>0</v>
      </c>
      <c r="M9" s="169">
        <v>55476</v>
      </c>
      <c r="N9" s="3"/>
      <c r="O9" s="62">
        <f t="shared" si="0"/>
        <v>601516</v>
      </c>
    </row>
    <row r="10" spans="1:16" ht="27" customHeight="1" x14ac:dyDescent="0.15">
      <c r="A10" s="471"/>
      <c r="B10" s="41" t="s">
        <v>30</v>
      </c>
      <c r="C10" s="26">
        <v>7455</v>
      </c>
      <c r="D10" s="27">
        <v>8202</v>
      </c>
      <c r="E10" s="27"/>
      <c r="F10" s="27">
        <v>10998</v>
      </c>
      <c r="G10" s="27">
        <v>15420</v>
      </c>
      <c r="H10" s="27">
        <v>7951</v>
      </c>
      <c r="I10" s="47">
        <v>4628</v>
      </c>
      <c r="J10" s="47">
        <v>4601</v>
      </c>
      <c r="K10" s="47">
        <v>8506</v>
      </c>
      <c r="L10" s="47">
        <v>0</v>
      </c>
      <c r="M10" s="169">
        <v>4201</v>
      </c>
      <c r="N10" s="28"/>
      <c r="O10" s="62">
        <f t="shared" si="0"/>
        <v>71962</v>
      </c>
    </row>
    <row r="11" spans="1:16" ht="27" customHeight="1" x14ac:dyDescent="0.15">
      <c r="A11" s="471"/>
      <c r="B11" s="40" t="s">
        <v>8</v>
      </c>
      <c r="C11" s="1">
        <v>7743</v>
      </c>
      <c r="D11" s="2">
        <v>8850</v>
      </c>
      <c r="E11" s="2">
        <v>915</v>
      </c>
      <c r="F11" s="2">
        <v>1588</v>
      </c>
      <c r="G11" s="2">
        <v>2924</v>
      </c>
      <c r="H11" s="2">
        <v>6788</v>
      </c>
      <c r="I11" s="46">
        <v>2710</v>
      </c>
      <c r="J11" s="46">
        <v>737</v>
      </c>
      <c r="K11" s="46">
        <v>1515</v>
      </c>
      <c r="L11" s="46">
        <v>630</v>
      </c>
      <c r="M11" s="169">
        <v>1500</v>
      </c>
      <c r="N11" s="3"/>
      <c r="O11" s="62">
        <f t="shared" si="0"/>
        <v>35900</v>
      </c>
    </row>
    <row r="12" spans="1:16" ht="27" customHeight="1" x14ac:dyDescent="0.15">
      <c r="A12" s="471"/>
      <c r="B12" s="40" t="s">
        <v>9</v>
      </c>
      <c r="C12" s="1">
        <v>3910</v>
      </c>
      <c r="D12" s="2">
        <v>7439</v>
      </c>
      <c r="E12" s="2">
        <v>4330</v>
      </c>
      <c r="F12" s="2">
        <v>7129</v>
      </c>
      <c r="G12" s="2">
        <v>5292</v>
      </c>
      <c r="H12" s="2">
        <v>3652</v>
      </c>
      <c r="I12" s="46">
        <v>9020</v>
      </c>
      <c r="J12" s="46">
        <v>12374</v>
      </c>
      <c r="K12" s="46">
        <v>25130</v>
      </c>
      <c r="L12" s="46">
        <v>3521</v>
      </c>
      <c r="M12" s="169">
        <v>7210</v>
      </c>
      <c r="N12" s="3"/>
      <c r="O12" s="62">
        <f t="shared" si="0"/>
        <v>89007</v>
      </c>
    </row>
    <row r="13" spans="1:16" ht="27" customHeight="1" x14ac:dyDescent="0.15">
      <c r="A13" s="471"/>
      <c r="B13" s="40" t="s">
        <v>10</v>
      </c>
      <c r="C13" s="1">
        <v>8733</v>
      </c>
      <c r="D13" s="2">
        <v>19034</v>
      </c>
      <c r="E13" s="2">
        <v>1663</v>
      </c>
      <c r="F13" s="2">
        <v>4001</v>
      </c>
      <c r="G13" s="2">
        <v>19058</v>
      </c>
      <c r="H13" s="2">
        <v>0</v>
      </c>
      <c r="I13" s="46">
        <v>16124</v>
      </c>
      <c r="J13" s="46">
        <v>13671</v>
      </c>
      <c r="K13" s="46">
        <v>7067</v>
      </c>
      <c r="L13" s="46">
        <v>5405</v>
      </c>
      <c r="M13" s="169">
        <v>10207</v>
      </c>
      <c r="N13" s="3"/>
      <c r="O13" s="62">
        <f t="shared" si="0"/>
        <v>104963</v>
      </c>
    </row>
    <row r="14" spans="1:16" ht="27" customHeight="1" x14ac:dyDescent="0.15">
      <c r="A14" s="471"/>
      <c r="B14" s="71" t="s">
        <v>158</v>
      </c>
      <c r="C14" s="1">
        <v>0</v>
      </c>
      <c r="D14" s="2">
        <v>0</v>
      </c>
      <c r="E14" s="2"/>
      <c r="F14" s="2"/>
      <c r="G14" s="2"/>
      <c r="H14" s="2"/>
      <c r="I14" s="46"/>
      <c r="J14" s="46">
        <v>40308</v>
      </c>
      <c r="K14" s="46"/>
      <c r="L14" s="46"/>
      <c r="M14" s="169">
        <v>26186</v>
      </c>
      <c r="N14" s="3"/>
      <c r="O14" s="62">
        <f>SUM(C14:N14)</f>
        <v>66494</v>
      </c>
    </row>
    <row r="15" spans="1:16" ht="27" customHeight="1" x14ac:dyDescent="0.15">
      <c r="A15" s="471"/>
      <c r="B15" s="71" t="s">
        <v>161</v>
      </c>
      <c r="C15" s="1">
        <v>1041</v>
      </c>
      <c r="D15" s="2">
        <v>1081</v>
      </c>
      <c r="E15" s="2">
        <v>11466</v>
      </c>
      <c r="F15" s="2">
        <v>288</v>
      </c>
      <c r="G15" s="2">
        <v>26571</v>
      </c>
      <c r="H15" s="2">
        <v>0</v>
      </c>
      <c r="I15" s="46"/>
      <c r="J15" s="46">
        <v>1156</v>
      </c>
      <c r="K15" s="46">
        <v>120</v>
      </c>
      <c r="L15" s="46">
        <v>310</v>
      </c>
      <c r="M15" s="169">
        <v>16259</v>
      </c>
      <c r="N15" s="3"/>
      <c r="O15" s="62">
        <f t="shared" si="0"/>
        <v>58292</v>
      </c>
    </row>
    <row r="16" spans="1:16" ht="27" customHeight="1" x14ac:dyDescent="0.15">
      <c r="A16" s="472"/>
      <c r="B16" s="41" t="s">
        <v>3</v>
      </c>
      <c r="C16" s="6">
        <f t="shared" ref="C16:N16" si="2">SUM(C9:C15)</f>
        <v>87572</v>
      </c>
      <c r="D16" s="7">
        <f>SUM(D9:D15)</f>
        <v>151675</v>
      </c>
      <c r="E16" s="7">
        <f t="shared" si="2"/>
        <v>18374</v>
      </c>
      <c r="F16" s="7">
        <f t="shared" si="2"/>
        <v>103212</v>
      </c>
      <c r="G16" s="7">
        <f t="shared" si="2"/>
        <v>126779</v>
      </c>
      <c r="H16" s="7">
        <f t="shared" si="2"/>
        <v>53234</v>
      </c>
      <c r="I16" s="44">
        <f t="shared" si="2"/>
        <v>112269</v>
      </c>
      <c r="J16" s="44">
        <f t="shared" si="2"/>
        <v>165741</v>
      </c>
      <c r="K16" s="44">
        <f t="shared" si="2"/>
        <v>78373</v>
      </c>
      <c r="L16" s="44">
        <f t="shared" si="2"/>
        <v>9866</v>
      </c>
      <c r="M16" s="44">
        <f t="shared" si="2"/>
        <v>121039</v>
      </c>
      <c r="N16" s="8">
        <f t="shared" si="2"/>
        <v>0</v>
      </c>
      <c r="O16" s="63">
        <f t="shared" si="0"/>
        <v>1028134</v>
      </c>
    </row>
    <row r="17" spans="1:16" ht="27" customHeight="1" x14ac:dyDescent="0.15">
      <c r="A17" s="469" t="s">
        <v>13</v>
      </c>
      <c r="B17" s="40" t="s">
        <v>12</v>
      </c>
      <c r="C17" s="1"/>
      <c r="D17" s="2"/>
      <c r="E17" s="2">
        <v>300000</v>
      </c>
      <c r="F17" s="2"/>
      <c r="G17" s="2">
        <v>2000</v>
      </c>
      <c r="H17" s="2"/>
      <c r="I17" s="46">
        <v>10000</v>
      </c>
      <c r="J17" s="46">
        <v>100000</v>
      </c>
      <c r="K17" s="46"/>
      <c r="L17" s="46"/>
      <c r="M17" s="46">
        <v>8050</v>
      </c>
      <c r="N17" s="3"/>
      <c r="O17" s="62">
        <f t="shared" si="0"/>
        <v>420050</v>
      </c>
    </row>
    <row r="18" spans="1:16" ht="27" customHeight="1" x14ac:dyDescent="0.15">
      <c r="A18" s="473"/>
      <c r="B18" s="40" t="s">
        <v>14</v>
      </c>
      <c r="C18" s="1"/>
      <c r="D18" s="2">
        <v>741190</v>
      </c>
      <c r="E18" s="2">
        <v>200000</v>
      </c>
      <c r="F18" s="2"/>
      <c r="G18" s="2"/>
      <c r="H18" s="2"/>
      <c r="I18" s="46"/>
      <c r="J18" s="46"/>
      <c r="K18" s="46"/>
      <c r="L18" s="46">
        <v>59007</v>
      </c>
      <c r="M18" s="46"/>
      <c r="N18" s="3"/>
      <c r="O18" s="62">
        <f t="shared" si="0"/>
        <v>1000197</v>
      </c>
    </row>
    <row r="19" spans="1:16" ht="27" customHeight="1" thickBot="1" x14ac:dyDescent="0.2">
      <c r="A19" s="473"/>
      <c r="B19" s="41" t="s">
        <v>3</v>
      </c>
      <c r="C19" s="6">
        <f t="shared" ref="C19:N19" si="3">SUM(C17:C18)</f>
        <v>0</v>
      </c>
      <c r="D19" s="7">
        <f t="shared" si="3"/>
        <v>741190</v>
      </c>
      <c r="E19" s="7">
        <f t="shared" si="3"/>
        <v>500000</v>
      </c>
      <c r="F19" s="7">
        <f t="shared" si="3"/>
        <v>0</v>
      </c>
      <c r="G19" s="7">
        <f t="shared" si="3"/>
        <v>2000</v>
      </c>
      <c r="H19" s="7">
        <f t="shared" si="3"/>
        <v>0</v>
      </c>
      <c r="I19" s="44">
        <f t="shared" si="3"/>
        <v>10000</v>
      </c>
      <c r="J19" s="44">
        <f t="shared" si="3"/>
        <v>100000</v>
      </c>
      <c r="K19" s="44">
        <f t="shared" si="3"/>
        <v>0</v>
      </c>
      <c r="L19" s="44">
        <f t="shared" si="3"/>
        <v>59007</v>
      </c>
      <c r="M19" s="44">
        <f t="shared" si="3"/>
        <v>8050</v>
      </c>
      <c r="N19" s="16">
        <f t="shared" si="3"/>
        <v>0</v>
      </c>
      <c r="O19" s="63">
        <f t="shared" si="0"/>
        <v>1420247</v>
      </c>
    </row>
    <row r="20" spans="1:16" ht="27" customHeight="1" thickTop="1" thickBot="1" x14ac:dyDescent="0.2">
      <c r="A20" s="474" t="s">
        <v>15</v>
      </c>
      <c r="B20" s="475"/>
      <c r="C20" s="14">
        <f t="shared" ref="C20:L20" si="4">C8+C16+C19</f>
        <v>1078843</v>
      </c>
      <c r="D20" s="15">
        <f t="shared" si="4"/>
        <v>2573203</v>
      </c>
      <c r="E20" s="15">
        <f t="shared" si="4"/>
        <v>1151458</v>
      </c>
      <c r="F20" s="15">
        <f t="shared" si="4"/>
        <v>1241896</v>
      </c>
      <c r="G20" s="15">
        <f t="shared" si="4"/>
        <v>2041357</v>
      </c>
      <c r="H20" s="15">
        <f t="shared" si="4"/>
        <v>1467504</v>
      </c>
      <c r="I20" s="34">
        <f t="shared" si="4"/>
        <v>1053975</v>
      </c>
      <c r="J20" s="34">
        <f t="shared" si="4"/>
        <v>1214080</v>
      </c>
      <c r="K20" s="34">
        <f t="shared" si="4"/>
        <v>168824</v>
      </c>
      <c r="L20" s="34">
        <f t="shared" si="4"/>
        <v>82174</v>
      </c>
      <c r="M20" s="34">
        <f>M8+M16+M19</f>
        <v>164136</v>
      </c>
      <c r="N20" s="199">
        <v>7652029</v>
      </c>
      <c r="O20" s="64">
        <f t="shared" si="0"/>
        <v>19889479</v>
      </c>
    </row>
    <row r="21" spans="1:16" ht="27" customHeight="1" thickTop="1" thickBot="1" x14ac:dyDescent="0.2">
      <c r="A21" s="476" t="s">
        <v>19</v>
      </c>
      <c r="B21" s="477"/>
      <c r="C21" s="164">
        <f>C20</f>
        <v>1078843</v>
      </c>
      <c r="D21" s="165">
        <f t="shared" ref="D21:N21" si="5">C21+D20</f>
        <v>3652046</v>
      </c>
      <c r="E21" s="165">
        <f t="shared" si="5"/>
        <v>4803504</v>
      </c>
      <c r="F21" s="165">
        <f t="shared" si="5"/>
        <v>6045400</v>
      </c>
      <c r="G21" s="165">
        <f t="shared" si="5"/>
        <v>8086757</v>
      </c>
      <c r="H21" s="165">
        <f t="shared" si="5"/>
        <v>9554261</v>
      </c>
      <c r="I21" s="166">
        <f t="shared" si="5"/>
        <v>10608236</v>
      </c>
      <c r="J21" s="166">
        <f t="shared" si="5"/>
        <v>11822316</v>
      </c>
      <c r="K21" s="166">
        <f t="shared" si="5"/>
        <v>11991140</v>
      </c>
      <c r="L21" s="166">
        <f t="shared" si="5"/>
        <v>12073314</v>
      </c>
      <c r="M21" s="166">
        <f t="shared" si="5"/>
        <v>12237450</v>
      </c>
      <c r="N21" s="198">
        <f t="shared" si="5"/>
        <v>19889479</v>
      </c>
      <c r="O21" s="168"/>
    </row>
    <row r="22" spans="1:16" ht="21" customHeight="1" x14ac:dyDescent="0.15">
      <c r="B22" s="206" t="s">
        <v>26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1"/>
      <c r="O22" s="206"/>
    </row>
    <row r="23" spans="1:16" ht="21" customHeight="1" thickBot="1" x14ac:dyDescent="0.2">
      <c r="N23" s="202"/>
      <c r="O23" s="478"/>
      <c r="P23" s="478"/>
    </row>
    <row r="24" spans="1:16" ht="21" customHeight="1" thickBot="1" x14ac:dyDescent="0.2">
      <c r="A24" s="462" t="s">
        <v>59</v>
      </c>
      <c r="B24" s="462"/>
      <c r="C24" s="73">
        <v>2290142</v>
      </c>
      <c r="D24" s="19" t="s">
        <v>21</v>
      </c>
      <c r="H24" s="74"/>
      <c r="K24" s="74"/>
      <c r="N24" s="203"/>
    </row>
    <row r="25" spans="1:16" ht="21" customHeight="1" x14ac:dyDescent="0.15">
      <c r="A25" s="462"/>
      <c r="B25" s="462"/>
    </row>
    <row r="26" spans="1:16" ht="22.5" customHeight="1" thickBot="1" x14ac:dyDescent="0.2">
      <c r="A26" s="482" t="s">
        <v>62</v>
      </c>
      <c r="B26" s="483"/>
      <c r="C26" s="483"/>
      <c r="D26" s="483"/>
      <c r="E26" s="483"/>
      <c r="F26" s="483"/>
    </row>
    <row r="27" spans="1:16" ht="18" customHeight="1" thickBot="1" x14ac:dyDescent="0.2">
      <c r="A27" s="484" t="s">
        <v>17</v>
      </c>
      <c r="B27" s="481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6" ht="21" customHeight="1" x14ac:dyDescent="0.15">
      <c r="A28" s="485" t="s">
        <v>35</v>
      </c>
      <c r="B28" s="42" t="s">
        <v>37</v>
      </c>
      <c r="C28" s="172"/>
      <c r="D28" s="173"/>
      <c r="E28" s="173"/>
      <c r="F28" s="173">
        <v>1</v>
      </c>
      <c r="G28" s="173"/>
      <c r="H28" s="173"/>
      <c r="I28" s="174"/>
      <c r="J28" s="173"/>
      <c r="K28" s="137"/>
      <c r="L28" s="137"/>
      <c r="M28" s="138"/>
      <c r="N28" s="139">
        <v>1</v>
      </c>
      <c r="O28" s="114">
        <f t="shared" ref="O28:O50" si="6">SUM(C28:N28)</f>
        <v>2</v>
      </c>
    </row>
    <row r="29" spans="1:16" ht="21" customHeight="1" x14ac:dyDescent="0.15">
      <c r="A29" s="486"/>
      <c r="B29" s="43" t="s">
        <v>163</v>
      </c>
      <c r="C29" s="126"/>
      <c r="D29" s="141"/>
      <c r="E29" s="141"/>
      <c r="F29" s="141">
        <v>9</v>
      </c>
      <c r="G29" s="141"/>
      <c r="H29" s="141"/>
      <c r="I29" s="141"/>
      <c r="J29" s="141"/>
      <c r="K29" s="137"/>
      <c r="L29" s="137"/>
      <c r="M29" s="138"/>
      <c r="N29" s="139">
        <v>5</v>
      </c>
      <c r="O29" s="114">
        <f t="shared" si="6"/>
        <v>14</v>
      </c>
    </row>
    <row r="30" spans="1:16" ht="21" customHeight="1" x14ac:dyDescent="0.15">
      <c r="A30" s="486"/>
      <c r="B30" s="43" t="s">
        <v>118</v>
      </c>
      <c r="C30" s="126"/>
      <c r="D30" s="141"/>
      <c r="E30" s="141"/>
      <c r="F30" s="141">
        <v>680</v>
      </c>
      <c r="G30" s="141"/>
      <c r="H30" s="141"/>
      <c r="I30" s="141"/>
      <c r="J30" s="141"/>
      <c r="K30" s="137"/>
      <c r="L30" s="137"/>
      <c r="M30" s="138"/>
      <c r="N30" s="200">
        <v>100</v>
      </c>
      <c r="O30" s="114">
        <f t="shared" si="6"/>
        <v>780</v>
      </c>
    </row>
    <row r="31" spans="1:16" ht="21" customHeight="1" x14ac:dyDescent="0.15">
      <c r="A31" s="486"/>
      <c r="B31" s="43" t="s">
        <v>131</v>
      </c>
      <c r="C31" s="140"/>
      <c r="D31" s="141"/>
      <c r="E31" s="141"/>
      <c r="F31" s="141">
        <v>1088911</v>
      </c>
      <c r="G31" s="141"/>
      <c r="H31" s="141"/>
      <c r="I31" s="141"/>
      <c r="J31" s="141"/>
      <c r="K31" s="137"/>
      <c r="L31" s="137"/>
      <c r="M31" s="138"/>
      <c r="N31" s="139">
        <v>160836</v>
      </c>
      <c r="O31" s="114">
        <f>SUM(C31:N31)</f>
        <v>1249747</v>
      </c>
    </row>
    <row r="32" spans="1:16" ht="21" customHeight="1" x14ac:dyDescent="0.15">
      <c r="A32" s="469" t="s">
        <v>34</v>
      </c>
      <c r="B32" s="43" t="s">
        <v>37</v>
      </c>
      <c r="C32" s="140"/>
      <c r="D32" s="141"/>
      <c r="E32" s="141">
        <v>1</v>
      </c>
      <c r="F32" s="141"/>
      <c r="G32" s="141"/>
      <c r="H32" s="141"/>
      <c r="I32" s="141"/>
      <c r="J32" s="141"/>
      <c r="K32" s="137"/>
      <c r="L32" s="137"/>
      <c r="M32" s="138"/>
      <c r="N32" s="139"/>
      <c r="O32" s="114">
        <f t="shared" si="6"/>
        <v>1</v>
      </c>
    </row>
    <row r="33" spans="1:15" ht="21" customHeight="1" x14ac:dyDescent="0.15">
      <c r="A33" s="469"/>
      <c r="B33" s="43" t="s">
        <v>163</v>
      </c>
      <c r="C33" s="126"/>
      <c r="D33" s="141"/>
      <c r="E33" s="141">
        <v>9</v>
      </c>
      <c r="F33" s="141"/>
      <c r="G33" s="141"/>
      <c r="H33" s="141"/>
      <c r="I33" s="141"/>
      <c r="J33" s="141"/>
      <c r="K33" s="137"/>
      <c r="L33" s="137"/>
      <c r="M33" s="138"/>
      <c r="N33" s="139"/>
      <c r="O33" s="114">
        <f>SUM(C33:N33)</f>
        <v>9</v>
      </c>
    </row>
    <row r="34" spans="1:15" ht="21" customHeight="1" x14ac:dyDescent="0.15">
      <c r="A34" s="469"/>
      <c r="B34" s="43" t="s">
        <v>118</v>
      </c>
      <c r="C34" s="140"/>
      <c r="D34" s="141"/>
      <c r="E34" s="141">
        <v>760</v>
      </c>
      <c r="F34" s="141"/>
      <c r="G34" s="141"/>
      <c r="H34" s="141"/>
      <c r="I34" s="141"/>
      <c r="J34" s="141"/>
      <c r="K34" s="137"/>
      <c r="L34" s="137"/>
      <c r="M34" s="138"/>
      <c r="N34" s="139"/>
      <c r="O34" s="114">
        <f t="shared" si="6"/>
        <v>760</v>
      </c>
    </row>
    <row r="35" spans="1:15" ht="21" customHeight="1" x14ac:dyDescent="0.15">
      <c r="A35" s="469"/>
      <c r="B35" s="43" t="s">
        <v>131</v>
      </c>
      <c r="C35" s="140"/>
      <c r="D35" s="141"/>
      <c r="E35" s="141">
        <v>1844029</v>
      </c>
      <c r="F35" s="141"/>
      <c r="G35" s="141"/>
      <c r="H35" s="141"/>
      <c r="I35" s="141"/>
      <c r="J35" s="141"/>
      <c r="K35" s="137">
        <v>291488</v>
      </c>
      <c r="L35" s="137"/>
      <c r="M35" s="138"/>
      <c r="N35" s="139"/>
      <c r="O35" s="114">
        <f>SUM(C35:N35)</f>
        <v>2135517</v>
      </c>
    </row>
    <row r="36" spans="1:15" ht="21" customHeight="1" x14ac:dyDescent="0.15">
      <c r="A36" s="469" t="s">
        <v>36</v>
      </c>
      <c r="B36" s="43" t="s">
        <v>37</v>
      </c>
      <c r="C36" s="140"/>
      <c r="D36" s="141">
        <v>9</v>
      </c>
      <c r="E36" s="141">
        <v>5</v>
      </c>
      <c r="F36" s="141">
        <v>1</v>
      </c>
      <c r="G36" s="141"/>
      <c r="H36" s="141"/>
      <c r="I36" s="141"/>
      <c r="J36" s="141"/>
      <c r="K36" s="137"/>
      <c r="L36" s="137"/>
      <c r="M36" s="138"/>
      <c r="N36" s="125"/>
      <c r="O36" s="114">
        <f t="shared" si="6"/>
        <v>15</v>
      </c>
    </row>
    <row r="37" spans="1:15" ht="21" customHeight="1" x14ac:dyDescent="0.15">
      <c r="A37" s="469"/>
      <c r="B37" s="43" t="s">
        <v>163</v>
      </c>
      <c r="C37" s="126"/>
      <c r="D37" s="141">
        <v>25</v>
      </c>
      <c r="E37" s="141">
        <v>17</v>
      </c>
      <c r="F37" s="141">
        <v>4</v>
      </c>
      <c r="G37" s="141"/>
      <c r="H37" s="141"/>
      <c r="I37" s="141"/>
      <c r="J37" s="141"/>
      <c r="K37" s="137"/>
      <c r="L37" s="137"/>
      <c r="M37" s="138"/>
      <c r="N37" s="139"/>
      <c r="O37" s="114">
        <f t="shared" si="6"/>
        <v>46</v>
      </c>
    </row>
    <row r="38" spans="1:15" ht="21" customHeight="1" x14ac:dyDescent="0.15">
      <c r="A38" s="469"/>
      <c r="B38" s="43" t="s">
        <v>118</v>
      </c>
      <c r="C38" s="140"/>
      <c r="D38" s="141">
        <v>1220</v>
      </c>
      <c r="E38" s="141">
        <v>800</v>
      </c>
      <c r="F38" s="141">
        <v>180</v>
      </c>
      <c r="G38" s="141"/>
      <c r="H38" s="141"/>
      <c r="I38" s="141"/>
      <c r="J38" s="141"/>
      <c r="K38" s="137"/>
      <c r="L38" s="137"/>
      <c r="M38" s="138"/>
      <c r="N38" s="139"/>
      <c r="O38" s="114">
        <f t="shared" si="6"/>
        <v>2200</v>
      </c>
    </row>
    <row r="39" spans="1:15" ht="21" customHeight="1" x14ac:dyDescent="0.15">
      <c r="A39" s="469"/>
      <c r="B39" s="43" t="s">
        <v>131</v>
      </c>
      <c r="C39" s="140"/>
      <c r="D39" s="141">
        <v>1140944</v>
      </c>
      <c r="E39" s="141">
        <v>748160</v>
      </c>
      <c r="F39" s="141">
        <v>168336</v>
      </c>
      <c r="G39" s="141"/>
      <c r="H39" s="141"/>
      <c r="I39" s="141"/>
      <c r="J39" s="141"/>
      <c r="K39" s="137"/>
      <c r="L39" s="137"/>
      <c r="M39" s="138"/>
      <c r="N39" s="144"/>
      <c r="O39" s="114">
        <f>SUM(C39:N39)</f>
        <v>2057440</v>
      </c>
    </row>
    <row r="40" spans="1:15" ht="21" customHeight="1" x14ac:dyDescent="0.15">
      <c r="A40" s="469" t="s">
        <v>60</v>
      </c>
      <c r="B40" s="43" t="s">
        <v>37</v>
      </c>
      <c r="C40" s="140"/>
      <c r="D40" s="141">
        <v>1</v>
      </c>
      <c r="E40" s="141">
        <v>2</v>
      </c>
      <c r="F40" s="141">
        <v>1</v>
      </c>
      <c r="G40" s="141"/>
      <c r="H40" s="141"/>
      <c r="I40" s="141"/>
      <c r="J40" s="141"/>
      <c r="K40" s="146"/>
      <c r="L40" s="137"/>
      <c r="M40" s="138"/>
      <c r="N40" s="144"/>
      <c r="O40" s="114">
        <f t="shared" si="6"/>
        <v>4</v>
      </c>
    </row>
    <row r="41" spans="1:15" ht="21" customHeight="1" x14ac:dyDescent="0.15">
      <c r="A41" s="469"/>
      <c r="B41" s="43" t="s">
        <v>163</v>
      </c>
      <c r="C41" s="126"/>
      <c r="D41" s="141">
        <v>3</v>
      </c>
      <c r="E41" s="105">
        <v>6</v>
      </c>
      <c r="F41" s="141">
        <v>4</v>
      </c>
      <c r="G41" s="141"/>
      <c r="H41" s="141"/>
      <c r="I41" s="141"/>
      <c r="J41" s="141"/>
      <c r="K41" s="137"/>
      <c r="L41" s="137"/>
      <c r="M41" s="138"/>
      <c r="N41" s="139"/>
      <c r="O41" s="114">
        <f>SUM(C41:N41)</f>
        <v>13</v>
      </c>
    </row>
    <row r="42" spans="1:15" ht="21" customHeight="1" x14ac:dyDescent="0.15">
      <c r="A42" s="469"/>
      <c r="B42" s="43" t="s">
        <v>118</v>
      </c>
      <c r="C42" s="140"/>
      <c r="D42" s="141">
        <v>60</v>
      </c>
      <c r="E42" s="141">
        <v>200</v>
      </c>
      <c r="F42" s="141">
        <v>140</v>
      </c>
      <c r="G42" s="141"/>
      <c r="H42" s="141"/>
      <c r="I42" s="141"/>
      <c r="J42" s="141"/>
      <c r="K42" s="137"/>
      <c r="L42" s="137"/>
      <c r="M42" s="138"/>
      <c r="N42" s="144"/>
      <c r="O42" s="114">
        <f t="shared" si="6"/>
        <v>400</v>
      </c>
    </row>
    <row r="43" spans="1:15" ht="21" customHeight="1" x14ac:dyDescent="0.15">
      <c r="A43" s="469"/>
      <c r="B43" s="43" t="s">
        <v>131</v>
      </c>
      <c r="C43" s="140"/>
      <c r="D43" s="141">
        <v>149733</v>
      </c>
      <c r="E43" s="141">
        <v>495030</v>
      </c>
      <c r="F43" s="141">
        <v>346929</v>
      </c>
      <c r="G43" s="141"/>
      <c r="H43" s="141"/>
      <c r="I43" s="141"/>
      <c r="J43" s="141"/>
      <c r="K43" s="137"/>
      <c r="L43" s="137"/>
      <c r="M43" s="138"/>
      <c r="N43" s="144"/>
      <c r="O43" s="114">
        <f>SUM(C43:N43)</f>
        <v>991692</v>
      </c>
    </row>
    <row r="44" spans="1:15" ht="21" customHeight="1" x14ac:dyDescent="0.15">
      <c r="A44" s="469" t="s">
        <v>61</v>
      </c>
      <c r="B44" s="43" t="s">
        <v>37</v>
      </c>
      <c r="C44" s="140"/>
      <c r="D44" s="141">
        <v>2</v>
      </c>
      <c r="E44" s="141">
        <v>2</v>
      </c>
      <c r="F44" s="141">
        <v>5</v>
      </c>
      <c r="G44" s="141"/>
      <c r="H44" s="141"/>
      <c r="I44" s="141"/>
      <c r="J44" s="141"/>
      <c r="K44" s="137"/>
      <c r="L44" s="137"/>
      <c r="M44" s="138"/>
      <c r="N44" s="144"/>
      <c r="O44" s="114">
        <f t="shared" si="6"/>
        <v>9</v>
      </c>
    </row>
    <row r="45" spans="1:15" ht="21" customHeight="1" x14ac:dyDescent="0.15">
      <c r="A45" s="469"/>
      <c r="B45" s="43" t="s">
        <v>163</v>
      </c>
      <c r="C45" s="126"/>
      <c r="D45" s="141">
        <v>6</v>
      </c>
      <c r="E45" s="105">
        <v>6</v>
      </c>
      <c r="F45" s="141">
        <v>13</v>
      </c>
      <c r="G45" s="141"/>
      <c r="H45" s="141"/>
      <c r="I45" s="141"/>
      <c r="J45" s="141"/>
      <c r="K45" s="137"/>
      <c r="L45" s="137"/>
      <c r="M45" s="138"/>
      <c r="N45" s="139"/>
      <c r="O45" s="114">
        <f t="shared" si="6"/>
        <v>25</v>
      </c>
    </row>
    <row r="46" spans="1:15" ht="21" customHeight="1" x14ac:dyDescent="0.15">
      <c r="A46" s="469"/>
      <c r="B46" s="43" t="s">
        <v>118</v>
      </c>
      <c r="C46" s="140"/>
      <c r="D46" s="141">
        <v>120</v>
      </c>
      <c r="E46" s="141">
        <v>120</v>
      </c>
      <c r="F46" s="141">
        <v>260</v>
      </c>
      <c r="G46" s="141"/>
      <c r="H46" s="141"/>
      <c r="I46" s="141"/>
      <c r="J46" s="141"/>
      <c r="K46" s="137"/>
      <c r="L46" s="137"/>
      <c r="M46" s="138"/>
      <c r="N46" s="144"/>
      <c r="O46" s="114">
        <f t="shared" si="6"/>
        <v>500</v>
      </c>
    </row>
    <row r="47" spans="1:15" ht="21" customHeight="1" thickBot="1" x14ac:dyDescent="0.2">
      <c r="A47" s="487"/>
      <c r="B47" s="156" t="s">
        <v>131</v>
      </c>
      <c r="C47" s="175"/>
      <c r="D47" s="176">
        <v>291630</v>
      </c>
      <c r="E47" s="176">
        <v>291630</v>
      </c>
      <c r="F47" s="176">
        <v>630539</v>
      </c>
      <c r="G47" s="176"/>
      <c r="H47" s="176"/>
      <c r="I47" s="176"/>
      <c r="J47" s="176"/>
      <c r="K47" s="148"/>
      <c r="L47" s="148"/>
      <c r="M47" s="149"/>
      <c r="N47" s="150"/>
      <c r="O47" s="157">
        <f>SUM(C47:N47)</f>
        <v>1213799</v>
      </c>
    </row>
    <row r="48" spans="1:15" ht="21" customHeight="1" x14ac:dyDescent="0.15">
      <c r="A48" s="488" t="s">
        <v>41</v>
      </c>
      <c r="B48" s="158" t="s">
        <v>37</v>
      </c>
      <c r="C48" s="159">
        <f t="shared" ref="C48:N48" si="7">C28+C32+C36+C40+C44</f>
        <v>0</v>
      </c>
      <c r="D48" s="160">
        <f t="shared" si="7"/>
        <v>12</v>
      </c>
      <c r="E48" s="160">
        <f t="shared" si="7"/>
        <v>10</v>
      </c>
      <c r="F48" s="182">
        <f>F28+F32+F36+F40+F44</f>
        <v>8</v>
      </c>
      <c r="G48" s="160">
        <f t="shared" si="7"/>
        <v>0</v>
      </c>
      <c r="H48" s="160">
        <f t="shared" si="7"/>
        <v>0</v>
      </c>
      <c r="I48" s="160">
        <f t="shared" si="7"/>
        <v>0</v>
      </c>
      <c r="J48" s="160">
        <f t="shared" si="7"/>
        <v>0</v>
      </c>
      <c r="K48" s="160">
        <f t="shared" si="7"/>
        <v>0</v>
      </c>
      <c r="L48" s="160">
        <f t="shared" si="7"/>
        <v>0</v>
      </c>
      <c r="M48" s="160">
        <f t="shared" si="7"/>
        <v>0</v>
      </c>
      <c r="N48" s="161">
        <f t="shared" si="7"/>
        <v>1</v>
      </c>
      <c r="O48" s="162">
        <f t="shared" si="6"/>
        <v>31</v>
      </c>
    </row>
    <row r="49" spans="1:15" ht="21" customHeight="1" x14ac:dyDescent="0.15">
      <c r="A49" s="489"/>
      <c r="B49" s="43" t="s">
        <v>163</v>
      </c>
      <c r="C49" s="177">
        <f t="shared" ref="C49:K49" si="8">SUM(C29,C33,C37,C41,C45)</f>
        <v>0</v>
      </c>
      <c r="D49" s="179">
        <f t="shared" si="8"/>
        <v>34</v>
      </c>
      <c r="E49" s="179">
        <f t="shared" si="8"/>
        <v>38</v>
      </c>
      <c r="F49" s="179">
        <f>F29+F33+F37+F41+F45</f>
        <v>30</v>
      </c>
      <c r="G49" s="179">
        <f t="shared" si="8"/>
        <v>0</v>
      </c>
      <c r="H49" s="179">
        <f t="shared" si="8"/>
        <v>0</v>
      </c>
      <c r="I49" s="179">
        <f t="shared" si="8"/>
        <v>0</v>
      </c>
      <c r="J49" s="179">
        <f t="shared" si="8"/>
        <v>0</v>
      </c>
      <c r="K49" s="179">
        <f t="shared" si="8"/>
        <v>0</v>
      </c>
      <c r="L49" s="179">
        <f>SUM(L29,L33,L37,L41,L45)</f>
        <v>0</v>
      </c>
      <c r="M49" s="179">
        <f>SUM(M29,M33,M37,M41,M45)</f>
        <v>0</v>
      </c>
      <c r="N49" s="178">
        <f>SUM(N29,N33,N37,N41,N45)</f>
        <v>5</v>
      </c>
      <c r="O49" s="118">
        <f>SUM(C49:N49)</f>
        <v>107</v>
      </c>
    </row>
    <row r="50" spans="1:15" ht="21" customHeight="1" x14ac:dyDescent="0.15">
      <c r="A50" s="469"/>
      <c r="B50" s="43" t="s">
        <v>118</v>
      </c>
      <c r="C50" s="151">
        <f t="shared" ref="C50:N50" si="9">C30+C34+C38+C42+C46</f>
        <v>0</v>
      </c>
      <c r="D50" s="152">
        <f t="shared" si="9"/>
        <v>1400</v>
      </c>
      <c r="E50" s="152">
        <f t="shared" si="9"/>
        <v>1880</v>
      </c>
      <c r="F50" s="152">
        <f>F30+F34+F38+F42+F46</f>
        <v>1260</v>
      </c>
      <c r="G50" s="152">
        <f t="shared" si="9"/>
        <v>0</v>
      </c>
      <c r="H50" s="152">
        <f t="shared" si="9"/>
        <v>0</v>
      </c>
      <c r="I50" s="152">
        <f t="shared" si="9"/>
        <v>0</v>
      </c>
      <c r="J50" s="152">
        <f t="shared" si="9"/>
        <v>0</v>
      </c>
      <c r="K50" s="152">
        <f t="shared" si="9"/>
        <v>0</v>
      </c>
      <c r="L50" s="152">
        <f t="shared" si="9"/>
        <v>0</v>
      </c>
      <c r="M50" s="152">
        <f t="shared" si="9"/>
        <v>0</v>
      </c>
      <c r="N50" s="153">
        <f t="shared" si="9"/>
        <v>100</v>
      </c>
      <c r="O50" s="118">
        <f t="shared" si="6"/>
        <v>4640</v>
      </c>
    </row>
    <row r="51" spans="1:15" ht="21" customHeight="1" thickBot="1" x14ac:dyDescent="0.2">
      <c r="A51" s="490"/>
      <c r="B51" s="163" t="s">
        <v>131</v>
      </c>
      <c r="C51" s="115">
        <f t="shared" ref="C51:O51" si="10">SUM(C31,C35,C39,C43,C47)</f>
        <v>0</v>
      </c>
      <c r="D51" s="116">
        <f t="shared" si="10"/>
        <v>1582307</v>
      </c>
      <c r="E51" s="116">
        <f t="shared" si="10"/>
        <v>3378849</v>
      </c>
      <c r="F51" s="116">
        <f>F31+F35+F39+F43+F47</f>
        <v>2234715</v>
      </c>
      <c r="G51" s="116">
        <f t="shared" si="10"/>
        <v>0</v>
      </c>
      <c r="H51" s="116">
        <f t="shared" si="10"/>
        <v>0</v>
      </c>
      <c r="I51" s="116">
        <f t="shared" si="10"/>
        <v>0</v>
      </c>
      <c r="J51" s="116">
        <f t="shared" si="10"/>
        <v>0</v>
      </c>
      <c r="K51" s="116">
        <f t="shared" si="10"/>
        <v>291488</v>
      </c>
      <c r="L51" s="116">
        <f t="shared" si="10"/>
        <v>0</v>
      </c>
      <c r="M51" s="116">
        <f t="shared" si="10"/>
        <v>0</v>
      </c>
      <c r="N51" s="154">
        <f t="shared" si="10"/>
        <v>160836</v>
      </c>
      <c r="O51" s="155">
        <f t="shared" si="10"/>
        <v>7648195</v>
      </c>
    </row>
    <row r="52" spans="1:15" ht="18" customHeight="1" x14ac:dyDescent="0.15">
      <c r="B52" s="491"/>
      <c r="C52" s="491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</row>
    <row r="53" spans="1:15" ht="18" customHeight="1" x14ac:dyDescent="0.15"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</row>
    <row r="54" spans="1:15" ht="18" customHeight="1" thickBot="1" x14ac:dyDescent="0.2">
      <c r="A54" s="462" t="s">
        <v>157</v>
      </c>
      <c r="B54" s="462"/>
      <c r="C54" s="462"/>
      <c r="D54" s="462"/>
      <c r="G54" s="81" t="s">
        <v>66</v>
      </c>
      <c r="I54" s="208" t="s">
        <v>156</v>
      </c>
      <c r="J54" s="208"/>
      <c r="K54" s="208"/>
      <c r="L54" s="206"/>
      <c r="M54" s="206"/>
      <c r="N54" s="206"/>
      <c r="O54" s="206"/>
    </row>
    <row r="55" spans="1:15" ht="18" customHeight="1" thickBot="1" x14ac:dyDescent="0.2">
      <c r="A55" s="212" t="s">
        <v>65</v>
      </c>
      <c r="B55" s="101" t="s">
        <v>101</v>
      </c>
      <c r="C55" s="96" t="s">
        <v>68</v>
      </c>
      <c r="D55" s="479" t="s">
        <v>86</v>
      </c>
      <c r="E55" s="480"/>
      <c r="F55" s="479" t="s">
        <v>70</v>
      </c>
      <c r="G55" s="481"/>
      <c r="I55" s="93"/>
      <c r="J55" s="94"/>
      <c r="K55" s="94"/>
      <c r="L55" s="94"/>
      <c r="M55" s="213"/>
      <c r="N55" s="208"/>
      <c r="O55" s="206"/>
    </row>
    <row r="56" spans="1:15" ht="18" customHeight="1" x14ac:dyDescent="0.15">
      <c r="A56" s="106" t="s">
        <v>4</v>
      </c>
      <c r="B56" s="111">
        <v>0</v>
      </c>
      <c r="C56" s="112">
        <v>519283</v>
      </c>
      <c r="D56" s="501">
        <f t="shared" ref="D56:D66" si="11">SUM(B56:C56)</f>
        <v>519283</v>
      </c>
      <c r="E56" s="502"/>
      <c r="F56" s="503" t="s">
        <v>170</v>
      </c>
      <c r="G56" s="504"/>
      <c r="I56" s="90" t="s">
        <v>69</v>
      </c>
      <c r="J56" s="72"/>
      <c r="K56" s="91"/>
      <c r="L56" s="91"/>
      <c r="M56" s="210"/>
      <c r="N56" s="208"/>
      <c r="O56" s="206"/>
    </row>
    <row r="57" spans="1:15" ht="18" customHeight="1" x14ac:dyDescent="0.15">
      <c r="A57" s="102" t="s">
        <v>5</v>
      </c>
      <c r="B57" s="108">
        <v>1582307</v>
      </c>
      <c r="C57" s="83">
        <v>598088</v>
      </c>
      <c r="D57" s="492">
        <f t="shared" si="11"/>
        <v>2180395</v>
      </c>
      <c r="E57" s="493"/>
      <c r="F57" s="496"/>
      <c r="G57" s="497"/>
      <c r="I57" s="84"/>
      <c r="J57" s="500">
        <v>2290142</v>
      </c>
      <c r="K57" s="466"/>
      <c r="L57" s="208" t="s">
        <v>21</v>
      </c>
      <c r="M57" s="210"/>
      <c r="N57" s="208"/>
      <c r="O57" s="206"/>
    </row>
    <row r="58" spans="1:15" ht="18" customHeight="1" x14ac:dyDescent="0.15">
      <c r="A58" s="102" t="s">
        <v>18</v>
      </c>
      <c r="B58" s="108">
        <v>3378849</v>
      </c>
      <c r="C58" s="83">
        <v>527154</v>
      </c>
      <c r="D58" s="492">
        <f t="shared" si="11"/>
        <v>3906003</v>
      </c>
      <c r="E58" s="493"/>
      <c r="F58" s="498"/>
      <c r="G58" s="499"/>
      <c r="I58" s="84" t="s">
        <v>147</v>
      </c>
      <c r="J58" s="72"/>
      <c r="K58" s="208"/>
      <c r="L58" s="208"/>
      <c r="M58" s="210"/>
      <c r="N58" s="208"/>
      <c r="O58" s="206"/>
    </row>
    <row r="59" spans="1:15" ht="18" customHeight="1" x14ac:dyDescent="0.15">
      <c r="A59" s="102" t="s">
        <v>39</v>
      </c>
      <c r="B59" s="108">
        <v>2234715</v>
      </c>
      <c r="C59" s="83">
        <v>504135</v>
      </c>
      <c r="D59" s="492">
        <f t="shared" si="11"/>
        <v>2738850</v>
      </c>
      <c r="E59" s="493"/>
      <c r="F59" s="494" t="s">
        <v>180</v>
      </c>
      <c r="G59" s="495"/>
      <c r="I59" s="84"/>
      <c r="J59" s="500">
        <f>O20</f>
        <v>19889479</v>
      </c>
      <c r="K59" s="466"/>
      <c r="L59" s="208" t="s">
        <v>21</v>
      </c>
      <c r="M59" s="210"/>
      <c r="N59" s="208"/>
      <c r="O59" s="208"/>
    </row>
    <row r="60" spans="1:15" ht="18" customHeight="1" x14ac:dyDescent="0.15">
      <c r="A60" s="103" t="s">
        <v>20</v>
      </c>
      <c r="B60" s="108">
        <v>0</v>
      </c>
      <c r="C60" s="83">
        <v>551500</v>
      </c>
      <c r="D60" s="492">
        <f>SUM(B60:C60)</f>
        <v>551500</v>
      </c>
      <c r="E60" s="493"/>
      <c r="F60" s="496"/>
      <c r="G60" s="497"/>
      <c r="I60" s="84" t="s">
        <v>148</v>
      </c>
      <c r="J60" s="208"/>
      <c r="K60" s="208"/>
      <c r="L60" s="208"/>
      <c r="M60" s="210"/>
      <c r="N60" s="208"/>
      <c r="O60" s="208"/>
    </row>
    <row r="61" spans="1:15" ht="18" customHeight="1" x14ac:dyDescent="0.15">
      <c r="A61" s="103" t="s">
        <v>32</v>
      </c>
      <c r="B61" s="108">
        <v>0</v>
      </c>
      <c r="C61" s="83">
        <v>542140</v>
      </c>
      <c r="D61" s="492">
        <f t="shared" si="11"/>
        <v>542140</v>
      </c>
      <c r="E61" s="493"/>
      <c r="F61" s="498"/>
      <c r="G61" s="499"/>
      <c r="I61" s="214"/>
      <c r="J61" s="500">
        <f>D68</f>
        <v>13079786</v>
      </c>
      <c r="K61" s="466"/>
      <c r="L61" s="208" t="s">
        <v>21</v>
      </c>
      <c r="M61" s="210"/>
      <c r="N61" s="208"/>
      <c r="O61" s="208"/>
    </row>
    <row r="62" spans="1:15" ht="18" customHeight="1" thickBot="1" x14ac:dyDescent="0.2">
      <c r="A62" s="103" t="s">
        <v>33</v>
      </c>
      <c r="B62" s="108">
        <v>0</v>
      </c>
      <c r="C62" s="83">
        <v>423781</v>
      </c>
      <c r="D62" s="492">
        <f t="shared" si="11"/>
        <v>423781</v>
      </c>
      <c r="E62" s="493"/>
      <c r="F62" s="494" t="s">
        <v>202</v>
      </c>
      <c r="G62" s="495"/>
      <c r="H62" s="204"/>
      <c r="I62" s="84" t="s">
        <v>149</v>
      </c>
      <c r="J62" s="208"/>
      <c r="K62" s="208"/>
      <c r="L62" s="208"/>
      <c r="M62" s="210"/>
      <c r="N62" s="208"/>
      <c r="O62" s="208"/>
    </row>
    <row r="63" spans="1:15" ht="18" customHeight="1" thickBot="1" x14ac:dyDescent="0.2">
      <c r="A63" s="103" t="s">
        <v>40</v>
      </c>
      <c r="B63" s="108">
        <v>0</v>
      </c>
      <c r="C63" s="83">
        <v>554920</v>
      </c>
      <c r="D63" s="492">
        <f t="shared" si="11"/>
        <v>554920</v>
      </c>
      <c r="E63" s="493"/>
      <c r="F63" s="496"/>
      <c r="G63" s="497"/>
      <c r="I63" s="214"/>
      <c r="J63" s="509">
        <f>J57+J59-J61</f>
        <v>9099835</v>
      </c>
      <c r="K63" s="510"/>
      <c r="L63" s="208" t="s">
        <v>21</v>
      </c>
      <c r="M63" s="210"/>
      <c r="N63" s="208"/>
      <c r="O63" s="208"/>
    </row>
    <row r="64" spans="1:15" ht="18" customHeight="1" x14ac:dyDescent="0.15">
      <c r="A64" s="103" t="s">
        <v>45</v>
      </c>
      <c r="B64" s="132">
        <v>291488</v>
      </c>
      <c r="C64" s="211">
        <v>314840</v>
      </c>
      <c r="D64" s="511">
        <f t="shared" si="11"/>
        <v>606328</v>
      </c>
      <c r="E64" s="512"/>
      <c r="F64" s="498"/>
      <c r="G64" s="499"/>
      <c r="I64" s="215"/>
      <c r="J64" s="145"/>
      <c r="K64" s="88"/>
      <c r="L64" s="88"/>
      <c r="M64" s="89"/>
      <c r="N64" s="208"/>
      <c r="O64" s="208"/>
    </row>
    <row r="65" spans="1:15" ht="18" customHeight="1" x14ac:dyDescent="0.15">
      <c r="A65" s="103" t="s">
        <v>48</v>
      </c>
      <c r="B65" s="108">
        <v>0</v>
      </c>
      <c r="C65" s="83">
        <v>59139</v>
      </c>
      <c r="D65" s="492">
        <f t="shared" si="11"/>
        <v>59139</v>
      </c>
      <c r="E65" s="493"/>
      <c r="F65" s="494" t="s">
        <v>203</v>
      </c>
      <c r="G65" s="495"/>
      <c r="H65" s="208"/>
      <c r="I65" s="208"/>
      <c r="J65" s="500"/>
      <c r="K65" s="466"/>
      <c r="L65" s="208"/>
      <c r="M65" s="208"/>
      <c r="N65" s="208"/>
      <c r="O65" s="208"/>
    </row>
    <row r="66" spans="1:15" ht="18" customHeight="1" x14ac:dyDescent="0.15">
      <c r="A66" s="103" t="s">
        <v>51</v>
      </c>
      <c r="B66" s="132">
        <v>0</v>
      </c>
      <c r="C66" s="83">
        <v>22208</v>
      </c>
      <c r="D66" s="492">
        <f t="shared" si="11"/>
        <v>22208</v>
      </c>
      <c r="E66" s="493"/>
      <c r="F66" s="498"/>
      <c r="G66" s="499"/>
      <c r="I66" s="208"/>
      <c r="J66" s="209"/>
      <c r="K66" s="208"/>
      <c r="L66" s="208"/>
      <c r="M66" s="218"/>
      <c r="N66" s="208"/>
      <c r="O66" s="208"/>
    </row>
    <row r="67" spans="1:15" ht="18" customHeight="1" thickBot="1" x14ac:dyDescent="0.2">
      <c r="A67" s="107" t="s">
        <v>54</v>
      </c>
      <c r="B67" s="181">
        <v>160836</v>
      </c>
      <c r="C67" s="113">
        <v>814403</v>
      </c>
      <c r="D67" s="505">
        <f>SUM(B67:C67)</f>
        <v>975239</v>
      </c>
      <c r="E67" s="506"/>
      <c r="F67" s="507" t="s">
        <v>228</v>
      </c>
      <c r="G67" s="508"/>
      <c r="I67" s="208"/>
      <c r="J67" s="209"/>
      <c r="K67" s="208"/>
      <c r="L67" s="208"/>
      <c r="N67" s="208"/>
      <c r="O67" s="208"/>
    </row>
    <row r="68" spans="1:15" ht="18" customHeight="1" thickBot="1" x14ac:dyDescent="0.2">
      <c r="A68" s="216" t="s">
        <v>24</v>
      </c>
      <c r="B68" s="180">
        <f>SUM(B56:B67)</f>
        <v>7648195</v>
      </c>
      <c r="C68" s="217">
        <f>SUM(C56:C67)</f>
        <v>5431591</v>
      </c>
      <c r="D68" s="513">
        <f>SUM(D56:D67)</f>
        <v>13079786</v>
      </c>
      <c r="E68" s="514"/>
      <c r="F68" s="515"/>
      <c r="G68" s="516"/>
      <c r="I68" s="208"/>
      <c r="J68" s="208"/>
      <c r="K68" s="208"/>
      <c r="L68" s="208"/>
      <c r="N68" s="218"/>
      <c r="O68" s="218"/>
    </row>
    <row r="69" spans="1:15" ht="17.25" customHeight="1" x14ac:dyDescent="0.15">
      <c r="A69" s="36"/>
      <c r="B69" s="218"/>
      <c r="C69" s="218"/>
      <c r="D69" s="218"/>
      <c r="E69" s="218"/>
      <c r="F69" s="206"/>
      <c r="I69" s="208"/>
      <c r="J69" s="208"/>
      <c r="K69" s="208"/>
      <c r="L69" s="208"/>
    </row>
    <row r="70" spans="1:15" x14ac:dyDescent="0.15">
      <c r="B70" s="206"/>
      <c r="C70" s="206"/>
      <c r="D70" s="206"/>
      <c r="E70" s="517"/>
      <c r="F70" s="517"/>
      <c r="G70" s="205"/>
      <c r="K70" s="208"/>
      <c r="L70" s="208"/>
    </row>
    <row r="71" spans="1:15" x14ac:dyDescent="0.15">
      <c r="L71" s="208"/>
    </row>
    <row r="72" spans="1:15" x14ac:dyDescent="0.15">
      <c r="L72" s="218"/>
    </row>
  </sheetData>
  <mergeCells count="50">
    <mergeCell ref="D68:E68"/>
    <mergeCell ref="F68:G68"/>
    <mergeCell ref="E70:F70"/>
    <mergeCell ref="D65:E65"/>
    <mergeCell ref="F65:G66"/>
    <mergeCell ref="J65:K65"/>
    <mergeCell ref="D66:E66"/>
    <mergeCell ref="D67:E67"/>
    <mergeCell ref="F67:G67"/>
    <mergeCell ref="J61:K61"/>
    <mergeCell ref="D62:E62"/>
    <mergeCell ref="F62:G64"/>
    <mergeCell ref="D63:E63"/>
    <mergeCell ref="J63:K63"/>
    <mergeCell ref="D64:E64"/>
    <mergeCell ref="D56:E56"/>
    <mergeCell ref="F56:G58"/>
    <mergeCell ref="D57:E57"/>
    <mergeCell ref="J57:K57"/>
    <mergeCell ref="D58:E58"/>
    <mergeCell ref="D59:E59"/>
    <mergeCell ref="F59:G61"/>
    <mergeCell ref="J59:K59"/>
    <mergeCell ref="D60:E60"/>
    <mergeCell ref="D61:E61"/>
    <mergeCell ref="D55:E55"/>
    <mergeCell ref="F55:G55"/>
    <mergeCell ref="A25:B25"/>
    <mergeCell ref="A26:F26"/>
    <mergeCell ref="A27:B27"/>
    <mergeCell ref="A28:A31"/>
    <mergeCell ref="A32:A35"/>
    <mergeCell ref="A36:A39"/>
    <mergeCell ref="A40:A43"/>
    <mergeCell ref="A44:A47"/>
    <mergeCell ref="A48:A51"/>
    <mergeCell ref="B52:O52"/>
    <mergeCell ref="A54:D54"/>
    <mergeCell ref="A24:B24"/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O23:P23"/>
  </mergeCells>
  <phoneticPr fontId="2"/>
  <pageMargins left="0.67" right="0.15748031496062992" top="0.78740157480314965" bottom="0.23622047244094491" header="0.51181102362204722" footer="0.23622047244094491"/>
  <pageSetup paperSize="9" scale="55" orientation="portrait" r:id="rId1"/>
  <headerFooter alignWithMargins="0"/>
  <rowBreaks count="1" manualBreakCount="1">
    <brk id="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topLeftCell="A51" zoomScale="70" zoomScaleNormal="85" zoomScaleSheetLayoutView="70" workbookViewId="0">
      <selection activeCell="M24" sqref="M24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62"/>
      <c r="P1" s="462"/>
    </row>
    <row r="2" spans="1:16" ht="20.25" customHeight="1" x14ac:dyDescent="0.15">
      <c r="C2" s="463" t="s">
        <v>167</v>
      </c>
      <c r="D2" s="463"/>
      <c r="E2" s="463"/>
      <c r="F2" s="463"/>
      <c r="G2" s="463"/>
      <c r="H2" s="463"/>
      <c r="I2" s="463"/>
      <c r="J2" s="37"/>
      <c r="M2" s="464" t="s">
        <v>49</v>
      </c>
      <c r="N2" s="465"/>
      <c r="O2" s="466"/>
      <c r="P2" s="46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67" t="s">
        <v>16</v>
      </c>
      <c r="B4" s="46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146</v>
      </c>
      <c r="O4" s="60" t="s">
        <v>86</v>
      </c>
    </row>
    <row r="5" spans="1:16" ht="27" customHeight="1" x14ac:dyDescent="0.15">
      <c r="A5" s="469" t="s">
        <v>28</v>
      </c>
      <c r="B5" s="40" t="s">
        <v>1</v>
      </c>
      <c r="C5" s="1">
        <v>63136</v>
      </c>
      <c r="D5" s="2">
        <v>46353</v>
      </c>
      <c r="E5" s="2">
        <v>25028</v>
      </c>
      <c r="F5" s="2">
        <v>27185</v>
      </c>
      <c r="G5" s="2">
        <v>37753</v>
      </c>
      <c r="H5" s="2">
        <v>41327</v>
      </c>
      <c r="I5" s="46">
        <v>54032</v>
      </c>
      <c r="J5" s="46">
        <v>10461</v>
      </c>
      <c r="K5" s="46"/>
      <c r="L5" s="46">
        <v>77063</v>
      </c>
      <c r="M5" s="169">
        <v>38642</v>
      </c>
      <c r="N5" s="3">
        <v>42101</v>
      </c>
      <c r="O5" s="62">
        <f t="shared" ref="O5:O20" si="0">SUM(C5:N5)</f>
        <v>463081</v>
      </c>
    </row>
    <row r="6" spans="1:16" ht="27" customHeight="1" x14ac:dyDescent="0.15">
      <c r="A6" s="469"/>
      <c r="B6" s="119" t="s">
        <v>103</v>
      </c>
      <c r="C6" s="1">
        <v>1135658</v>
      </c>
      <c r="D6" s="2">
        <v>1660569</v>
      </c>
      <c r="E6" s="2">
        <v>707424</v>
      </c>
      <c r="F6" s="2">
        <v>757929</v>
      </c>
      <c r="G6" s="2">
        <v>1562646</v>
      </c>
      <c r="H6" s="2">
        <v>1433331</v>
      </c>
      <c r="I6" s="46">
        <v>1334861</v>
      </c>
      <c r="J6" s="46">
        <v>1053879</v>
      </c>
      <c r="K6" s="46"/>
      <c r="L6" s="46"/>
      <c r="M6" s="169"/>
      <c r="N6" s="3">
        <v>1226464</v>
      </c>
      <c r="O6" s="62">
        <f t="shared" si="0"/>
        <v>10872761</v>
      </c>
    </row>
    <row r="7" spans="1:16" ht="27" customHeight="1" x14ac:dyDescent="0.15">
      <c r="A7" s="469"/>
      <c r="B7" s="40" t="s">
        <v>2</v>
      </c>
      <c r="C7" s="1">
        <v>197345</v>
      </c>
      <c r="D7" s="2">
        <v>95496</v>
      </c>
      <c r="E7" s="2">
        <v>44302</v>
      </c>
      <c r="F7" s="2">
        <v>44490</v>
      </c>
      <c r="G7" s="2">
        <v>58724</v>
      </c>
      <c r="H7" s="2">
        <v>95710</v>
      </c>
      <c r="I7" s="46">
        <v>96538</v>
      </c>
      <c r="J7" s="46">
        <v>27823</v>
      </c>
      <c r="K7" s="46"/>
      <c r="L7" s="46">
        <v>47591</v>
      </c>
      <c r="M7" s="169">
        <v>6064</v>
      </c>
      <c r="N7" s="3">
        <v>79919</v>
      </c>
      <c r="O7" s="62">
        <f t="shared" si="0"/>
        <v>794002</v>
      </c>
    </row>
    <row r="8" spans="1:16" ht="27" customHeight="1" x14ac:dyDescent="0.15">
      <c r="A8" s="469"/>
      <c r="B8" s="41" t="s">
        <v>3</v>
      </c>
      <c r="C8" s="6">
        <f t="shared" ref="C8:N8" si="1">SUM(C5:C7)</f>
        <v>1396139</v>
      </c>
      <c r="D8" s="7">
        <f t="shared" si="1"/>
        <v>1802418</v>
      </c>
      <c r="E8" s="7">
        <f t="shared" si="1"/>
        <v>776754</v>
      </c>
      <c r="F8" s="7">
        <f t="shared" si="1"/>
        <v>829604</v>
      </c>
      <c r="G8" s="7">
        <f t="shared" si="1"/>
        <v>1659123</v>
      </c>
      <c r="H8" s="7">
        <f t="shared" si="1"/>
        <v>1570368</v>
      </c>
      <c r="I8" s="44">
        <f t="shared" si="1"/>
        <v>1485431</v>
      </c>
      <c r="J8" s="44">
        <f t="shared" si="1"/>
        <v>1092163</v>
      </c>
      <c r="K8" s="44">
        <f t="shared" si="1"/>
        <v>0</v>
      </c>
      <c r="L8" s="44">
        <f t="shared" si="1"/>
        <v>124654</v>
      </c>
      <c r="M8" s="44">
        <f t="shared" si="1"/>
        <v>44706</v>
      </c>
      <c r="N8" s="8">
        <f t="shared" si="1"/>
        <v>1348484</v>
      </c>
      <c r="O8" s="63">
        <f t="shared" si="0"/>
        <v>12129844</v>
      </c>
    </row>
    <row r="9" spans="1:16" ht="27" customHeight="1" x14ac:dyDescent="0.15">
      <c r="A9" s="470" t="s">
        <v>11</v>
      </c>
      <c r="B9" s="41" t="s">
        <v>0</v>
      </c>
      <c r="C9" s="26">
        <v>91687</v>
      </c>
      <c r="D9" s="27">
        <v>31840</v>
      </c>
      <c r="E9" s="27">
        <v>47658</v>
      </c>
      <c r="F9" s="27">
        <v>34252</v>
      </c>
      <c r="G9" s="27">
        <v>33762</v>
      </c>
      <c r="H9" s="27">
        <v>37003</v>
      </c>
      <c r="I9" s="46">
        <v>35246</v>
      </c>
      <c r="J9" s="46">
        <v>18475</v>
      </c>
      <c r="K9" s="46">
        <v>23758</v>
      </c>
      <c r="L9" s="46"/>
      <c r="M9" s="169"/>
      <c r="N9" s="3">
        <v>66541</v>
      </c>
      <c r="O9" s="62">
        <f t="shared" si="0"/>
        <v>420222</v>
      </c>
    </row>
    <row r="10" spans="1:16" ht="27" customHeight="1" x14ac:dyDescent="0.15">
      <c r="A10" s="471"/>
      <c r="B10" s="41" t="s">
        <v>30</v>
      </c>
      <c r="C10" s="26">
        <v>11200</v>
      </c>
      <c r="D10" s="27">
        <v>3809</v>
      </c>
      <c r="E10" s="27">
        <v>5201</v>
      </c>
      <c r="F10" s="27">
        <v>9700</v>
      </c>
      <c r="G10" s="27">
        <v>13000</v>
      </c>
      <c r="H10" s="27">
        <v>12803</v>
      </c>
      <c r="I10" s="47">
        <v>4400</v>
      </c>
      <c r="J10" s="47">
        <v>2000</v>
      </c>
      <c r="K10" s="47"/>
      <c r="L10" s="47">
        <v>4309</v>
      </c>
      <c r="M10" s="169">
        <v>1500</v>
      </c>
      <c r="N10" s="28">
        <v>3640</v>
      </c>
      <c r="O10" s="62">
        <f t="shared" si="0"/>
        <v>71562</v>
      </c>
    </row>
    <row r="11" spans="1:16" ht="27" customHeight="1" x14ac:dyDescent="0.15">
      <c r="A11" s="471"/>
      <c r="B11" s="40" t="s">
        <v>8</v>
      </c>
      <c r="C11" s="1">
        <v>4295</v>
      </c>
      <c r="D11" s="2">
        <v>4023</v>
      </c>
      <c r="E11" s="2">
        <v>6752</v>
      </c>
      <c r="F11" s="2">
        <v>5514</v>
      </c>
      <c r="G11" s="2">
        <v>3517</v>
      </c>
      <c r="H11" s="2"/>
      <c r="I11" s="46"/>
      <c r="J11" s="46">
        <v>376</v>
      </c>
      <c r="K11" s="46"/>
      <c r="L11" s="46">
        <v>8805</v>
      </c>
      <c r="M11" s="169"/>
      <c r="N11" s="3"/>
      <c r="O11" s="62">
        <f t="shared" si="0"/>
        <v>33282</v>
      </c>
    </row>
    <row r="12" spans="1:16" ht="27" customHeight="1" x14ac:dyDescent="0.15">
      <c r="A12" s="471"/>
      <c r="B12" s="40" t="s">
        <v>9</v>
      </c>
      <c r="C12" s="1">
        <v>7011</v>
      </c>
      <c r="D12" s="2">
        <v>11914</v>
      </c>
      <c r="E12" s="2">
        <v>8975</v>
      </c>
      <c r="F12" s="2">
        <v>9393</v>
      </c>
      <c r="G12" s="2">
        <v>8723</v>
      </c>
      <c r="H12" s="2">
        <v>4437</v>
      </c>
      <c r="I12" s="46">
        <v>5379</v>
      </c>
      <c r="J12" s="46">
        <v>913</v>
      </c>
      <c r="K12" s="46"/>
      <c r="L12" s="46">
        <v>9094</v>
      </c>
      <c r="M12" s="169"/>
      <c r="N12" s="3">
        <v>13750</v>
      </c>
      <c r="O12" s="62">
        <f t="shared" si="0"/>
        <v>79589</v>
      </c>
    </row>
    <row r="13" spans="1:16" ht="27" customHeight="1" x14ac:dyDescent="0.15">
      <c r="A13" s="471"/>
      <c r="B13" s="40" t="s">
        <v>10</v>
      </c>
      <c r="C13" s="1">
        <v>1712</v>
      </c>
      <c r="D13" s="2">
        <v>11991</v>
      </c>
      <c r="E13" s="2">
        <v>9514</v>
      </c>
      <c r="F13" s="2">
        <v>3480</v>
      </c>
      <c r="G13" s="2">
        <v>13201</v>
      </c>
      <c r="H13" s="2">
        <v>16085</v>
      </c>
      <c r="I13" s="46">
        <v>13099</v>
      </c>
      <c r="J13" s="46">
        <v>17906</v>
      </c>
      <c r="K13" s="46"/>
      <c r="L13" s="46">
        <v>6762</v>
      </c>
      <c r="M13" s="169"/>
      <c r="N13" s="3">
        <v>211</v>
      </c>
      <c r="O13" s="62">
        <f t="shared" si="0"/>
        <v>93961</v>
      </c>
    </row>
    <row r="14" spans="1:16" ht="27" customHeight="1" x14ac:dyDescent="0.15">
      <c r="A14" s="471"/>
      <c r="B14" s="71" t="s">
        <v>158</v>
      </c>
      <c r="C14" s="1"/>
      <c r="D14" s="2"/>
      <c r="E14" s="2">
        <v>32865</v>
      </c>
      <c r="F14" s="2"/>
      <c r="G14" s="2">
        <v>5243</v>
      </c>
      <c r="H14" s="2">
        <v>5350</v>
      </c>
      <c r="I14" s="46"/>
      <c r="J14" s="46"/>
      <c r="K14" s="46"/>
      <c r="L14" s="46"/>
      <c r="M14" s="169">
        <v>17240</v>
      </c>
      <c r="N14" s="3"/>
      <c r="O14" s="62">
        <f>SUM(C14:N14)</f>
        <v>60698</v>
      </c>
    </row>
    <row r="15" spans="1:16" ht="27" customHeight="1" x14ac:dyDescent="0.15">
      <c r="A15" s="471"/>
      <c r="B15" s="71" t="s">
        <v>161</v>
      </c>
      <c r="C15" s="1">
        <v>17906</v>
      </c>
      <c r="D15" s="2">
        <v>6236</v>
      </c>
      <c r="E15" s="2">
        <v>1180</v>
      </c>
      <c r="F15" s="2"/>
      <c r="G15" s="2">
        <v>2670</v>
      </c>
      <c r="H15" s="2">
        <v>1801</v>
      </c>
      <c r="I15" s="46">
        <v>424</v>
      </c>
      <c r="J15" s="46">
        <v>42171</v>
      </c>
      <c r="K15" s="46"/>
      <c r="L15" s="46">
        <v>656</v>
      </c>
      <c r="M15" s="169">
        <v>10020</v>
      </c>
      <c r="N15" s="3"/>
      <c r="O15" s="62">
        <f t="shared" si="0"/>
        <v>83064</v>
      </c>
    </row>
    <row r="16" spans="1:16" ht="27" customHeight="1" x14ac:dyDescent="0.15">
      <c r="A16" s="472"/>
      <c r="B16" s="41" t="s">
        <v>3</v>
      </c>
      <c r="C16" s="6">
        <f t="shared" ref="C16:N16" si="2">SUM(C9:C15)</f>
        <v>133811</v>
      </c>
      <c r="D16" s="7">
        <f>SUM(D9:D15)</f>
        <v>69813</v>
      </c>
      <c r="E16" s="7">
        <f t="shared" si="2"/>
        <v>112145</v>
      </c>
      <c r="F16" s="7">
        <f t="shared" si="2"/>
        <v>62339</v>
      </c>
      <c r="G16" s="7">
        <f t="shared" si="2"/>
        <v>80116</v>
      </c>
      <c r="H16" s="7">
        <f t="shared" si="2"/>
        <v>77479</v>
      </c>
      <c r="I16" s="44">
        <f t="shared" si="2"/>
        <v>58548</v>
      </c>
      <c r="J16" s="44">
        <f t="shared" si="2"/>
        <v>81841</v>
      </c>
      <c r="K16" s="44">
        <f t="shared" si="2"/>
        <v>23758</v>
      </c>
      <c r="L16" s="44">
        <f t="shared" si="2"/>
        <v>29626</v>
      </c>
      <c r="M16" s="44">
        <f t="shared" si="2"/>
        <v>28760</v>
      </c>
      <c r="N16" s="8">
        <f t="shared" si="2"/>
        <v>84142</v>
      </c>
      <c r="O16" s="63">
        <f t="shared" si="0"/>
        <v>842378</v>
      </c>
    </row>
    <row r="17" spans="1:15" ht="27" customHeight="1" x14ac:dyDescent="0.15">
      <c r="A17" s="469" t="s">
        <v>13</v>
      </c>
      <c r="B17" s="40" t="s">
        <v>12</v>
      </c>
      <c r="C17" s="1"/>
      <c r="D17" s="2">
        <v>100000</v>
      </c>
      <c r="E17" s="2">
        <v>271000</v>
      </c>
      <c r="F17" s="2"/>
      <c r="G17" s="2"/>
      <c r="H17" s="2"/>
      <c r="I17" s="46"/>
      <c r="J17" s="46"/>
      <c r="K17" s="46">
        <v>5000</v>
      </c>
      <c r="L17" s="46">
        <v>2000</v>
      </c>
      <c r="M17" s="46"/>
      <c r="N17" s="3">
        <v>9700</v>
      </c>
      <c r="O17" s="62">
        <f t="shared" si="0"/>
        <v>387700</v>
      </c>
    </row>
    <row r="18" spans="1:15" ht="27" customHeight="1" x14ac:dyDescent="0.15">
      <c r="A18" s="473"/>
      <c r="B18" s="40" t="s">
        <v>14</v>
      </c>
      <c r="C18" s="1"/>
      <c r="D18" s="2">
        <v>828000</v>
      </c>
      <c r="E18" s="2">
        <v>65100</v>
      </c>
      <c r="F18" s="2"/>
      <c r="G18" s="2"/>
      <c r="H18" s="2">
        <v>309025</v>
      </c>
      <c r="I18" s="46"/>
      <c r="J18" s="46">
        <v>119630</v>
      </c>
      <c r="K18" s="46"/>
      <c r="L18" s="46">
        <v>43890</v>
      </c>
      <c r="M18" s="46"/>
      <c r="N18" s="3">
        <v>30616</v>
      </c>
      <c r="O18" s="62">
        <f t="shared" si="0"/>
        <v>1396261</v>
      </c>
    </row>
    <row r="19" spans="1:15" ht="27" customHeight="1" x14ac:dyDescent="0.15">
      <c r="A19" s="473"/>
      <c r="B19" s="41" t="s">
        <v>3</v>
      </c>
      <c r="C19" s="6">
        <f t="shared" ref="C19:N19" si="3">SUM(C17:C18)</f>
        <v>0</v>
      </c>
      <c r="D19" s="7">
        <f t="shared" si="3"/>
        <v>928000</v>
      </c>
      <c r="E19" s="7">
        <f t="shared" si="3"/>
        <v>336100</v>
      </c>
      <c r="F19" s="7">
        <f t="shared" si="3"/>
        <v>0</v>
      </c>
      <c r="G19" s="7">
        <f t="shared" si="3"/>
        <v>0</v>
      </c>
      <c r="H19" s="7">
        <f t="shared" si="3"/>
        <v>309025</v>
      </c>
      <c r="I19" s="44">
        <f t="shared" si="3"/>
        <v>0</v>
      </c>
      <c r="J19" s="44">
        <f t="shared" si="3"/>
        <v>119630</v>
      </c>
      <c r="K19" s="44">
        <f t="shared" si="3"/>
        <v>5000</v>
      </c>
      <c r="L19" s="44">
        <f t="shared" si="3"/>
        <v>45890</v>
      </c>
      <c r="M19" s="44">
        <f t="shared" si="3"/>
        <v>0</v>
      </c>
      <c r="N19" s="8">
        <f t="shared" si="3"/>
        <v>40316</v>
      </c>
      <c r="O19" s="63">
        <f t="shared" si="0"/>
        <v>1783961</v>
      </c>
    </row>
    <row r="20" spans="1:15" ht="27" customHeight="1" x14ac:dyDescent="0.15">
      <c r="A20" s="474" t="s">
        <v>15</v>
      </c>
      <c r="B20" s="475"/>
      <c r="C20" s="14">
        <f t="shared" ref="C20:N20" si="4">C8+C16+C19</f>
        <v>1529950</v>
      </c>
      <c r="D20" s="15">
        <f t="shared" si="4"/>
        <v>2800231</v>
      </c>
      <c r="E20" s="15">
        <f t="shared" si="4"/>
        <v>1224999</v>
      </c>
      <c r="F20" s="15">
        <f t="shared" si="4"/>
        <v>891943</v>
      </c>
      <c r="G20" s="15">
        <f t="shared" si="4"/>
        <v>1739239</v>
      </c>
      <c r="H20" s="15">
        <f t="shared" si="4"/>
        <v>1956872</v>
      </c>
      <c r="I20" s="34">
        <f t="shared" si="4"/>
        <v>1543979</v>
      </c>
      <c r="J20" s="34">
        <f>J8+J16+J19</f>
        <v>1293634</v>
      </c>
      <c r="K20" s="34">
        <f t="shared" si="4"/>
        <v>28758</v>
      </c>
      <c r="L20" s="34">
        <f t="shared" si="4"/>
        <v>200170</v>
      </c>
      <c r="M20" s="34">
        <f>M8+M16+M19</f>
        <v>73466</v>
      </c>
      <c r="N20" s="16">
        <f t="shared" si="4"/>
        <v>1472942</v>
      </c>
      <c r="O20" s="64">
        <f t="shared" si="0"/>
        <v>14756183</v>
      </c>
    </row>
    <row r="21" spans="1:15" ht="27" customHeight="1" thickBot="1" x14ac:dyDescent="0.2">
      <c r="A21" s="476" t="s">
        <v>19</v>
      </c>
      <c r="B21" s="477"/>
      <c r="C21" s="164">
        <f>C20</f>
        <v>1529950</v>
      </c>
      <c r="D21" s="165">
        <f t="shared" ref="D21:N21" si="5">C21+D20</f>
        <v>4330181</v>
      </c>
      <c r="E21" s="165">
        <f t="shared" si="5"/>
        <v>5555180</v>
      </c>
      <c r="F21" s="165">
        <f t="shared" si="5"/>
        <v>6447123</v>
      </c>
      <c r="G21" s="165">
        <f t="shared" si="5"/>
        <v>8186362</v>
      </c>
      <c r="H21" s="165">
        <f t="shared" si="5"/>
        <v>10143234</v>
      </c>
      <c r="I21" s="166">
        <f t="shared" si="5"/>
        <v>11687213</v>
      </c>
      <c r="J21" s="166">
        <f t="shared" si="5"/>
        <v>12980847</v>
      </c>
      <c r="K21" s="166">
        <f t="shared" si="5"/>
        <v>13009605</v>
      </c>
      <c r="L21" s="166">
        <f t="shared" si="5"/>
        <v>13209775</v>
      </c>
      <c r="M21" s="166">
        <f t="shared" si="5"/>
        <v>13283241</v>
      </c>
      <c r="N21" s="167">
        <f t="shared" si="5"/>
        <v>14756183</v>
      </c>
      <c r="O21" s="168"/>
    </row>
    <row r="22" spans="1:15" ht="21" customHeight="1" x14ac:dyDescent="0.15">
      <c r="B22" s="462" t="s">
        <v>26</v>
      </c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</row>
    <row r="23" spans="1:15" ht="21" customHeight="1" thickBot="1" x14ac:dyDescent="0.2"/>
    <row r="24" spans="1:15" ht="21" customHeight="1" thickBot="1" x14ac:dyDescent="0.2">
      <c r="A24" s="462" t="s">
        <v>59</v>
      </c>
      <c r="B24" s="462"/>
      <c r="C24" s="73">
        <v>3006116</v>
      </c>
      <c r="D24" s="19" t="s">
        <v>21</v>
      </c>
      <c r="H24" s="74"/>
      <c r="K24" s="74"/>
    </row>
    <row r="25" spans="1:15" ht="21" customHeight="1" x14ac:dyDescent="0.15">
      <c r="A25" s="462"/>
      <c r="B25" s="462"/>
    </row>
    <row r="26" spans="1:15" ht="22.5" customHeight="1" thickBot="1" x14ac:dyDescent="0.2">
      <c r="A26" s="482" t="s">
        <v>62</v>
      </c>
      <c r="B26" s="483"/>
      <c r="C26" s="483"/>
      <c r="D26" s="483"/>
      <c r="E26" s="483"/>
      <c r="F26" s="483"/>
    </row>
    <row r="27" spans="1:15" ht="18" customHeight="1" thickBot="1" x14ac:dyDescent="0.2">
      <c r="A27" s="484" t="s">
        <v>17</v>
      </c>
      <c r="B27" s="481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5" ht="21" customHeight="1" x14ac:dyDescent="0.15">
      <c r="A28" s="485" t="s">
        <v>35</v>
      </c>
      <c r="B28" s="42" t="s">
        <v>37</v>
      </c>
      <c r="C28" s="172"/>
      <c r="D28" s="173">
        <v>1</v>
      </c>
      <c r="E28" s="173">
        <v>1</v>
      </c>
      <c r="F28" s="173"/>
      <c r="G28" s="173">
        <v>2</v>
      </c>
      <c r="H28" s="173"/>
      <c r="I28" s="174"/>
      <c r="J28" s="173"/>
      <c r="K28" s="137"/>
      <c r="L28" s="137"/>
      <c r="M28" s="138"/>
      <c r="N28" s="139">
        <v>1</v>
      </c>
      <c r="O28" s="114">
        <f t="shared" ref="O28:O50" si="6">SUM(C28:N28)</f>
        <v>5</v>
      </c>
    </row>
    <row r="29" spans="1:15" ht="21" customHeight="1" x14ac:dyDescent="0.15">
      <c r="A29" s="486"/>
      <c r="B29" s="43" t="s">
        <v>163</v>
      </c>
      <c r="C29" s="126"/>
      <c r="D29" s="141">
        <v>10</v>
      </c>
      <c r="E29" s="141">
        <v>6</v>
      </c>
      <c r="F29" s="141"/>
      <c r="G29" s="141">
        <v>15</v>
      </c>
      <c r="H29" s="141"/>
      <c r="I29" s="141"/>
      <c r="J29" s="141"/>
      <c r="K29" s="137"/>
      <c r="L29" s="137"/>
      <c r="M29" s="138"/>
      <c r="N29" s="139">
        <v>2</v>
      </c>
      <c r="O29" s="114">
        <f t="shared" si="6"/>
        <v>33</v>
      </c>
    </row>
    <row r="30" spans="1:15" ht="21" customHeight="1" x14ac:dyDescent="0.15">
      <c r="A30" s="486"/>
      <c r="B30" s="43" t="s">
        <v>118</v>
      </c>
      <c r="C30" s="126"/>
      <c r="D30" s="141">
        <v>480</v>
      </c>
      <c r="E30" s="141">
        <v>240</v>
      </c>
      <c r="F30" s="141"/>
      <c r="G30" s="141">
        <v>660</v>
      </c>
      <c r="H30" s="141"/>
      <c r="I30" s="141"/>
      <c r="J30" s="141"/>
      <c r="K30" s="137"/>
      <c r="L30" s="137"/>
      <c r="M30" s="138"/>
      <c r="N30" s="139">
        <v>40</v>
      </c>
      <c r="O30" s="114">
        <f t="shared" si="6"/>
        <v>1420</v>
      </c>
    </row>
    <row r="31" spans="1:15" ht="21" customHeight="1" x14ac:dyDescent="0.15">
      <c r="A31" s="486"/>
      <c r="B31" s="43" t="s">
        <v>131</v>
      </c>
      <c r="C31" s="140"/>
      <c r="D31" s="141">
        <v>768574</v>
      </c>
      <c r="E31" s="141">
        <v>384342</v>
      </c>
      <c r="F31" s="141"/>
      <c r="G31" s="141">
        <v>1056303</v>
      </c>
      <c r="H31" s="141"/>
      <c r="I31" s="141"/>
      <c r="J31" s="141"/>
      <c r="K31" s="137"/>
      <c r="L31" s="137"/>
      <c r="M31" s="138"/>
      <c r="N31" s="139">
        <v>74981</v>
      </c>
      <c r="O31" s="114">
        <f>SUM(C31:N31)</f>
        <v>2284200</v>
      </c>
    </row>
    <row r="32" spans="1:15" ht="21" customHeight="1" x14ac:dyDescent="0.15">
      <c r="A32" s="469" t="s">
        <v>34</v>
      </c>
      <c r="B32" s="43" t="s">
        <v>37</v>
      </c>
      <c r="C32" s="140"/>
      <c r="D32" s="141">
        <v>1</v>
      </c>
      <c r="E32" s="141"/>
      <c r="F32" s="141"/>
      <c r="G32" s="141">
        <v>2</v>
      </c>
      <c r="H32" s="141">
        <v>1</v>
      </c>
      <c r="I32" s="141"/>
      <c r="J32" s="141"/>
      <c r="K32" s="137"/>
      <c r="L32" s="137"/>
      <c r="M32" s="138"/>
      <c r="N32" s="139"/>
      <c r="O32" s="114">
        <f t="shared" si="6"/>
        <v>4</v>
      </c>
    </row>
    <row r="33" spans="1:15" ht="21" customHeight="1" x14ac:dyDescent="0.15">
      <c r="A33" s="469"/>
      <c r="B33" s="43" t="s">
        <v>163</v>
      </c>
      <c r="C33" s="126"/>
      <c r="D33" s="141">
        <v>10</v>
      </c>
      <c r="E33" s="141"/>
      <c r="F33" s="141"/>
      <c r="G33" s="141">
        <v>15</v>
      </c>
      <c r="H33" s="141">
        <v>6</v>
      </c>
      <c r="I33" s="141"/>
      <c r="J33" s="141"/>
      <c r="K33" s="137"/>
      <c r="L33" s="137"/>
      <c r="M33" s="138"/>
      <c r="N33" s="139"/>
      <c r="O33" s="114">
        <f>SUM(C33:N33)</f>
        <v>31</v>
      </c>
    </row>
    <row r="34" spans="1:15" ht="21" customHeight="1" x14ac:dyDescent="0.15">
      <c r="A34" s="469"/>
      <c r="B34" s="43" t="s">
        <v>118</v>
      </c>
      <c r="C34" s="140"/>
      <c r="D34" s="141">
        <v>320</v>
      </c>
      <c r="E34" s="141"/>
      <c r="F34" s="141"/>
      <c r="G34" s="141">
        <v>620</v>
      </c>
      <c r="H34" s="141">
        <v>240</v>
      </c>
      <c r="I34" s="141"/>
      <c r="J34" s="141"/>
      <c r="K34" s="137"/>
      <c r="L34" s="137"/>
      <c r="M34" s="138"/>
      <c r="N34" s="139"/>
      <c r="O34" s="114">
        <f t="shared" si="6"/>
        <v>1180</v>
      </c>
    </row>
    <row r="35" spans="1:15" ht="21" customHeight="1" x14ac:dyDescent="0.15">
      <c r="A35" s="469"/>
      <c r="B35" s="43" t="s">
        <v>131</v>
      </c>
      <c r="C35" s="140"/>
      <c r="D35" s="141">
        <v>776382</v>
      </c>
      <c r="E35" s="141"/>
      <c r="F35" s="141"/>
      <c r="G35" s="141">
        <v>1504103</v>
      </c>
      <c r="H35" s="141">
        <v>582342</v>
      </c>
      <c r="I35" s="141"/>
      <c r="J35" s="141"/>
      <c r="K35" s="137"/>
      <c r="L35" s="137"/>
      <c r="M35" s="138"/>
      <c r="N35" s="139"/>
      <c r="O35" s="114">
        <f>SUM(C35:N35)</f>
        <v>2862827</v>
      </c>
    </row>
    <row r="36" spans="1:15" ht="21" customHeight="1" x14ac:dyDescent="0.15">
      <c r="A36" s="469" t="s">
        <v>36</v>
      </c>
      <c r="B36" s="43" t="s">
        <v>37</v>
      </c>
      <c r="C36" s="140">
        <v>7</v>
      </c>
      <c r="D36" s="141">
        <v>8</v>
      </c>
      <c r="E36" s="141">
        <v>12</v>
      </c>
      <c r="F36" s="141">
        <v>1</v>
      </c>
      <c r="G36" s="141"/>
      <c r="H36" s="141">
        <v>1</v>
      </c>
      <c r="I36" s="141"/>
      <c r="J36" s="141"/>
      <c r="K36" s="137"/>
      <c r="L36" s="137"/>
      <c r="M36" s="138"/>
      <c r="N36" s="125">
        <v>3</v>
      </c>
      <c r="O36" s="114">
        <f t="shared" si="6"/>
        <v>32</v>
      </c>
    </row>
    <row r="37" spans="1:15" ht="21" customHeight="1" x14ac:dyDescent="0.15">
      <c r="A37" s="469"/>
      <c r="B37" s="43" t="s">
        <v>163</v>
      </c>
      <c r="C37" s="126">
        <v>14</v>
      </c>
      <c r="D37" s="141">
        <v>20</v>
      </c>
      <c r="E37" s="141">
        <v>34</v>
      </c>
      <c r="F37" s="141">
        <v>3</v>
      </c>
      <c r="G37" s="141"/>
      <c r="H37" s="141">
        <v>3</v>
      </c>
      <c r="I37" s="141"/>
      <c r="J37" s="141"/>
      <c r="K37" s="137"/>
      <c r="L37" s="137"/>
      <c r="M37" s="138"/>
      <c r="N37" s="139">
        <v>10</v>
      </c>
      <c r="O37" s="114">
        <f t="shared" si="6"/>
        <v>84</v>
      </c>
    </row>
    <row r="38" spans="1:15" ht="21" customHeight="1" x14ac:dyDescent="0.15">
      <c r="A38" s="469"/>
      <c r="B38" s="43" t="s">
        <v>118</v>
      </c>
      <c r="C38" s="140">
        <v>660</v>
      </c>
      <c r="D38" s="141">
        <v>940</v>
      </c>
      <c r="E38" s="141">
        <v>1440</v>
      </c>
      <c r="F38" s="141">
        <v>140</v>
      </c>
      <c r="G38" s="141"/>
      <c r="H38" s="141">
        <v>200</v>
      </c>
      <c r="I38" s="141"/>
      <c r="J38" s="141"/>
      <c r="K38" s="137"/>
      <c r="L38" s="137"/>
      <c r="M38" s="138"/>
      <c r="N38" s="139">
        <v>460</v>
      </c>
      <c r="O38" s="114">
        <f t="shared" si="6"/>
        <v>3840</v>
      </c>
    </row>
    <row r="39" spans="1:15" ht="21" customHeight="1" x14ac:dyDescent="0.15">
      <c r="A39" s="469"/>
      <c r="B39" s="43" t="s">
        <v>131</v>
      </c>
      <c r="C39" s="140">
        <v>617232</v>
      </c>
      <c r="D39" s="141">
        <v>879088</v>
      </c>
      <c r="E39" s="141">
        <v>1346688</v>
      </c>
      <c r="F39" s="141">
        <v>131336</v>
      </c>
      <c r="G39" s="141"/>
      <c r="H39" s="141">
        <v>187040</v>
      </c>
      <c r="I39" s="141"/>
      <c r="J39" s="141"/>
      <c r="K39" s="137"/>
      <c r="L39" s="137"/>
      <c r="M39" s="138"/>
      <c r="N39" s="144">
        <v>435292</v>
      </c>
      <c r="O39" s="114">
        <f>SUM(C39:N39)</f>
        <v>3596676</v>
      </c>
    </row>
    <row r="40" spans="1:15" ht="21" customHeight="1" x14ac:dyDescent="0.15">
      <c r="A40" s="469" t="s">
        <v>60</v>
      </c>
      <c r="B40" s="43" t="s">
        <v>37</v>
      </c>
      <c r="C40" s="140"/>
      <c r="D40" s="141">
        <v>5</v>
      </c>
      <c r="E40" s="141"/>
      <c r="F40" s="141"/>
      <c r="G40" s="141"/>
      <c r="H40" s="141"/>
      <c r="I40" s="141"/>
      <c r="J40" s="141"/>
      <c r="K40" s="146"/>
      <c r="L40" s="137"/>
      <c r="M40" s="138"/>
      <c r="N40" s="144"/>
      <c r="O40" s="114">
        <f t="shared" si="6"/>
        <v>5</v>
      </c>
    </row>
    <row r="41" spans="1:15" ht="21" customHeight="1" x14ac:dyDescent="0.15">
      <c r="A41" s="469"/>
      <c r="B41" s="43" t="s">
        <v>163</v>
      </c>
      <c r="C41" s="126"/>
      <c r="D41" s="141">
        <v>5</v>
      </c>
      <c r="E41" s="141"/>
      <c r="F41" s="141"/>
      <c r="G41" s="141"/>
      <c r="H41" s="141"/>
      <c r="I41" s="141"/>
      <c r="J41" s="141"/>
      <c r="K41" s="137"/>
      <c r="L41" s="137"/>
      <c r="M41" s="138"/>
      <c r="N41" s="139"/>
      <c r="O41" s="114">
        <f>SUM(C41:N41)</f>
        <v>5</v>
      </c>
    </row>
    <row r="42" spans="1:15" ht="21" customHeight="1" x14ac:dyDescent="0.15">
      <c r="A42" s="469"/>
      <c r="B42" s="43" t="s">
        <v>118</v>
      </c>
      <c r="C42" s="140"/>
      <c r="D42" s="141">
        <v>100</v>
      </c>
      <c r="E42" s="141"/>
      <c r="F42" s="141"/>
      <c r="G42" s="141"/>
      <c r="H42" s="141"/>
      <c r="I42" s="141"/>
      <c r="J42" s="141"/>
      <c r="K42" s="137"/>
      <c r="L42" s="137"/>
      <c r="M42" s="138"/>
      <c r="N42" s="144"/>
      <c r="O42" s="114">
        <f t="shared" si="6"/>
        <v>100</v>
      </c>
    </row>
    <row r="43" spans="1:15" ht="21" customHeight="1" x14ac:dyDescent="0.15">
      <c r="A43" s="469"/>
      <c r="B43" s="43" t="s">
        <v>131</v>
      </c>
      <c r="C43" s="140"/>
      <c r="D43" s="141">
        <v>248336</v>
      </c>
      <c r="E43" s="141"/>
      <c r="F43" s="141"/>
      <c r="G43" s="141"/>
      <c r="H43" s="141"/>
      <c r="I43" s="141"/>
      <c r="J43" s="141"/>
      <c r="K43" s="137"/>
      <c r="L43" s="137"/>
      <c r="M43" s="138"/>
      <c r="N43" s="144"/>
      <c r="O43" s="114">
        <f>SUM(C43:N43)</f>
        <v>248336</v>
      </c>
    </row>
    <row r="44" spans="1:15" ht="21" customHeight="1" x14ac:dyDescent="0.15">
      <c r="A44" s="469" t="s">
        <v>61</v>
      </c>
      <c r="B44" s="43" t="s">
        <v>37</v>
      </c>
      <c r="C44" s="140">
        <v>1</v>
      </c>
      <c r="D44" s="141">
        <v>4</v>
      </c>
      <c r="E44" s="141">
        <v>1</v>
      </c>
      <c r="F44" s="141"/>
      <c r="G44" s="141">
        <v>2</v>
      </c>
      <c r="H44" s="141"/>
      <c r="I44" s="141"/>
      <c r="J44" s="141"/>
      <c r="K44" s="137"/>
      <c r="L44" s="137"/>
      <c r="M44" s="138"/>
      <c r="N44" s="144">
        <v>2</v>
      </c>
      <c r="O44" s="114">
        <f t="shared" si="6"/>
        <v>10</v>
      </c>
    </row>
    <row r="45" spans="1:15" ht="21" customHeight="1" x14ac:dyDescent="0.15">
      <c r="A45" s="469"/>
      <c r="B45" s="43" t="s">
        <v>163</v>
      </c>
      <c r="C45" s="126">
        <v>2</v>
      </c>
      <c r="D45" s="141">
        <v>10</v>
      </c>
      <c r="E45" s="141">
        <v>2</v>
      </c>
      <c r="F45" s="141"/>
      <c r="G45" s="141">
        <v>6</v>
      </c>
      <c r="H45" s="141"/>
      <c r="I45" s="141"/>
      <c r="J45" s="141"/>
      <c r="K45" s="137"/>
      <c r="L45" s="137"/>
      <c r="M45" s="138"/>
      <c r="N45" s="139">
        <v>6</v>
      </c>
      <c r="O45" s="114">
        <f t="shared" si="6"/>
        <v>26</v>
      </c>
    </row>
    <row r="46" spans="1:15" ht="21" customHeight="1" x14ac:dyDescent="0.15">
      <c r="A46" s="469"/>
      <c r="B46" s="43" t="s">
        <v>118</v>
      </c>
      <c r="C46" s="140">
        <v>40</v>
      </c>
      <c r="D46" s="141">
        <v>200</v>
      </c>
      <c r="E46" s="141">
        <v>40</v>
      </c>
      <c r="F46" s="141"/>
      <c r="G46" s="141">
        <v>120</v>
      </c>
      <c r="H46" s="141"/>
      <c r="I46" s="141"/>
      <c r="J46" s="141"/>
      <c r="K46" s="137"/>
      <c r="L46" s="137"/>
      <c r="M46" s="138"/>
      <c r="N46" s="144">
        <v>120</v>
      </c>
      <c r="O46" s="114">
        <f t="shared" si="6"/>
        <v>520</v>
      </c>
    </row>
    <row r="47" spans="1:15" ht="21" customHeight="1" thickBot="1" x14ac:dyDescent="0.2">
      <c r="A47" s="487"/>
      <c r="B47" s="156" t="s">
        <v>131</v>
      </c>
      <c r="C47" s="175">
        <v>98436</v>
      </c>
      <c r="D47" s="176">
        <v>485040</v>
      </c>
      <c r="E47" s="176">
        <v>98436</v>
      </c>
      <c r="F47" s="176"/>
      <c r="G47" s="176">
        <v>291636</v>
      </c>
      <c r="H47" s="176"/>
      <c r="I47" s="176"/>
      <c r="J47" s="176"/>
      <c r="K47" s="148"/>
      <c r="L47" s="148"/>
      <c r="M47" s="149"/>
      <c r="N47" s="150">
        <v>291636</v>
      </c>
      <c r="O47" s="157">
        <f>SUM(C47:N47)</f>
        <v>1265184</v>
      </c>
    </row>
    <row r="48" spans="1:15" ht="21" customHeight="1" x14ac:dyDescent="0.15">
      <c r="A48" s="488" t="s">
        <v>41</v>
      </c>
      <c r="B48" s="158" t="s">
        <v>37</v>
      </c>
      <c r="C48" s="159">
        <f t="shared" ref="C48:N48" si="7">C28+C32+C36+C40+C44</f>
        <v>8</v>
      </c>
      <c r="D48" s="160">
        <f t="shared" si="7"/>
        <v>19</v>
      </c>
      <c r="E48" s="160">
        <f t="shared" si="7"/>
        <v>14</v>
      </c>
      <c r="F48" s="160">
        <f t="shared" si="7"/>
        <v>1</v>
      </c>
      <c r="G48" s="160">
        <f t="shared" si="7"/>
        <v>6</v>
      </c>
      <c r="H48" s="160">
        <f t="shared" si="7"/>
        <v>2</v>
      </c>
      <c r="I48" s="160">
        <f t="shared" si="7"/>
        <v>0</v>
      </c>
      <c r="J48" s="160">
        <f t="shared" si="7"/>
        <v>0</v>
      </c>
      <c r="K48" s="160">
        <f t="shared" si="7"/>
        <v>0</v>
      </c>
      <c r="L48" s="160">
        <f t="shared" si="7"/>
        <v>0</v>
      </c>
      <c r="M48" s="160">
        <f t="shared" si="7"/>
        <v>0</v>
      </c>
      <c r="N48" s="161">
        <f t="shared" si="7"/>
        <v>6</v>
      </c>
      <c r="O48" s="162">
        <f t="shared" si="6"/>
        <v>56</v>
      </c>
    </row>
    <row r="49" spans="1:15" ht="21" customHeight="1" x14ac:dyDescent="0.15">
      <c r="A49" s="489"/>
      <c r="B49" s="43" t="s">
        <v>163</v>
      </c>
      <c r="C49" s="177">
        <f t="shared" ref="C49:K49" si="8">SUM(C29,C33,C37,C41,C45)</f>
        <v>16</v>
      </c>
      <c r="D49" s="179">
        <f t="shared" si="8"/>
        <v>55</v>
      </c>
      <c r="E49" s="179">
        <f t="shared" si="8"/>
        <v>42</v>
      </c>
      <c r="F49" s="179">
        <f t="shared" si="8"/>
        <v>3</v>
      </c>
      <c r="G49" s="179">
        <f t="shared" si="8"/>
        <v>36</v>
      </c>
      <c r="H49" s="179">
        <f t="shared" si="8"/>
        <v>9</v>
      </c>
      <c r="I49" s="179">
        <f t="shared" si="8"/>
        <v>0</v>
      </c>
      <c r="J49" s="179">
        <f t="shared" si="8"/>
        <v>0</v>
      </c>
      <c r="K49" s="179">
        <f t="shared" si="8"/>
        <v>0</v>
      </c>
      <c r="L49" s="179">
        <f>SUM(L29,L33,L37,L41,L45)</f>
        <v>0</v>
      </c>
      <c r="M49" s="179">
        <f>SUM(M29,M33,M37,M41,M45)</f>
        <v>0</v>
      </c>
      <c r="N49" s="178">
        <f>SUM(N29,N33,N37,N41,N45)</f>
        <v>18</v>
      </c>
      <c r="O49" s="118">
        <f>SUM(C49:N49)</f>
        <v>179</v>
      </c>
    </row>
    <row r="50" spans="1:15" ht="21" customHeight="1" x14ac:dyDescent="0.15">
      <c r="A50" s="469"/>
      <c r="B50" s="43" t="s">
        <v>118</v>
      </c>
      <c r="C50" s="151">
        <f t="shared" ref="C50:N50" si="9">C30+C34+C38+C42+C46</f>
        <v>700</v>
      </c>
      <c r="D50" s="152">
        <f t="shared" si="9"/>
        <v>2040</v>
      </c>
      <c r="E50" s="152">
        <f t="shared" si="9"/>
        <v>1720</v>
      </c>
      <c r="F50" s="152">
        <f t="shared" si="9"/>
        <v>140</v>
      </c>
      <c r="G50" s="152">
        <f t="shared" si="9"/>
        <v>1400</v>
      </c>
      <c r="H50" s="152">
        <f t="shared" si="9"/>
        <v>440</v>
      </c>
      <c r="I50" s="152">
        <f t="shared" si="9"/>
        <v>0</v>
      </c>
      <c r="J50" s="152">
        <f t="shared" si="9"/>
        <v>0</v>
      </c>
      <c r="K50" s="152">
        <f t="shared" si="9"/>
        <v>0</v>
      </c>
      <c r="L50" s="152">
        <f t="shared" si="9"/>
        <v>0</v>
      </c>
      <c r="M50" s="152">
        <f t="shared" si="9"/>
        <v>0</v>
      </c>
      <c r="N50" s="153">
        <f t="shared" si="9"/>
        <v>620</v>
      </c>
      <c r="O50" s="118">
        <f t="shared" si="6"/>
        <v>7060</v>
      </c>
    </row>
    <row r="51" spans="1:15" ht="21" customHeight="1" thickBot="1" x14ac:dyDescent="0.2">
      <c r="A51" s="490"/>
      <c r="B51" s="163" t="s">
        <v>131</v>
      </c>
      <c r="C51" s="115">
        <f t="shared" ref="C51:O51" si="10">SUM(C31,C35,C39,C43,C47)</f>
        <v>715668</v>
      </c>
      <c r="D51" s="116">
        <f t="shared" si="10"/>
        <v>3157420</v>
      </c>
      <c r="E51" s="116">
        <f t="shared" si="10"/>
        <v>1829466</v>
      </c>
      <c r="F51" s="116">
        <f t="shared" si="10"/>
        <v>131336</v>
      </c>
      <c r="G51" s="116">
        <f t="shared" si="10"/>
        <v>2852042</v>
      </c>
      <c r="H51" s="116">
        <f t="shared" si="10"/>
        <v>769382</v>
      </c>
      <c r="I51" s="116">
        <f t="shared" si="10"/>
        <v>0</v>
      </c>
      <c r="J51" s="116">
        <f t="shared" si="10"/>
        <v>0</v>
      </c>
      <c r="K51" s="116">
        <f t="shared" si="10"/>
        <v>0</v>
      </c>
      <c r="L51" s="116">
        <f t="shared" si="10"/>
        <v>0</v>
      </c>
      <c r="M51" s="116">
        <f t="shared" si="10"/>
        <v>0</v>
      </c>
      <c r="N51" s="154">
        <f t="shared" si="10"/>
        <v>801909</v>
      </c>
      <c r="O51" s="155">
        <f t="shared" si="10"/>
        <v>10257223</v>
      </c>
    </row>
    <row r="52" spans="1:15" ht="18" customHeight="1" x14ac:dyDescent="0.15">
      <c r="B52" s="491"/>
      <c r="C52" s="491"/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</row>
    <row r="53" spans="1:15" ht="18" customHeight="1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8" customHeight="1" thickBot="1" x14ac:dyDescent="0.2">
      <c r="A54" s="462" t="s">
        <v>157</v>
      </c>
      <c r="B54" s="462"/>
      <c r="C54" s="462"/>
      <c r="D54" s="462"/>
      <c r="G54" s="81" t="s">
        <v>66</v>
      </c>
      <c r="I54" s="23" t="s">
        <v>156</v>
      </c>
      <c r="J54" s="23"/>
      <c r="K54" s="23"/>
      <c r="L54" s="20"/>
      <c r="M54" s="20"/>
      <c r="N54" s="20"/>
      <c r="O54" s="20"/>
    </row>
    <row r="55" spans="1:15" ht="18" customHeight="1" thickBot="1" x14ac:dyDescent="0.2">
      <c r="A55" s="100" t="s">
        <v>65</v>
      </c>
      <c r="B55" s="101" t="s">
        <v>101</v>
      </c>
      <c r="C55" s="96" t="s">
        <v>68</v>
      </c>
      <c r="D55" s="479" t="s">
        <v>86</v>
      </c>
      <c r="E55" s="480"/>
      <c r="F55" s="479" t="s">
        <v>70</v>
      </c>
      <c r="G55" s="481"/>
      <c r="I55" s="93"/>
      <c r="J55" s="94"/>
      <c r="K55" s="94"/>
      <c r="L55" s="94"/>
      <c r="M55" s="95"/>
      <c r="N55" s="23"/>
      <c r="O55" s="20"/>
    </row>
    <row r="56" spans="1:15" ht="18" customHeight="1" x14ac:dyDescent="0.15">
      <c r="A56" s="106" t="s">
        <v>4</v>
      </c>
      <c r="B56" s="111">
        <v>715668</v>
      </c>
      <c r="C56" s="112">
        <v>638941</v>
      </c>
      <c r="D56" s="501">
        <f t="shared" ref="D56:D67" si="11">SUM(B56:C56)</f>
        <v>1354609</v>
      </c>
      <c r="E56" s="502"/>
      <c r="F56" s="503" t="s">
        <v>164</v>
      </c>
      <c r="G56" s="504"/>
      <c r="I56" s="90" t="s">
        <v>69</v>
      </c>
      <c r="J56" s="72"/>
      <c r="K56" s="91"/>
      <c r="L56" s="91"/>
      <c r="M56" s="85"/>
      <c r="N56" s="23"/>
      <c r="O56" s="20"/>
    </row>
    <row r="57" spans="1:15" ht="18" customHeight="1" x14ac:dyDescent="0.15">
      <c r="A57" s="102" t="s">
        <v>5</v>
      </c>
      <c r="B57" s="108">
        <v>3157420</v>
      </c>
      <c r="C57" s="83">
        <v>559109</v>
      </c>
      <c r="D57" s="492">
        <f t="shared" si="11"/>
        <v>3716529</v>
      </c>
      <c r="E57" s="493"/>
      <c r="F57" s="496"/>
      <c r="G57" s="497"/>
      <c r="I57" s="84"/>
      <c r="J57" s="500">
        <f>C24</f>
        <v>3006116</v>
      </c>
      <c r="K57" s="466"/>
      <c r="L57" s="23" t="s">
        <v>21</v>
      </c>
      <c r="M57" s="85"/>
      <c r="N57" s="23"/>
      <c r="O57" s="20"/>
    </row>
    <row r="58" spans="1:15" ht="18" customHeight="1" x14ac:dyDescent="0.15">
      <c r="A58" s="102" t="s">
        <v>18</v>
      </c>
      <c r="B58" s="108">
        <v>1829466</v>
      </c>
      <c r="C58" s="83">
        <v>523459</v>
      </c>
      <c r="D58" s="492">
        <f t="shared" si="11"/>
        <v>2352925</v>
      </c>
      <c r="E58" s="493"/>
      <c r="F58" s="498"/>
      <c r="G58" s="499"/>
      <c r="I58" s="84" t="s">
        <v>147</v>
      </c>
      <c r="J58" s="72"/>
      <c r="K58" s="23"/>
      <c r="L58" s="23"/>
      <c r="M58" s="85"/>
      <c r="N58" s="23"/>
      <c r="O58" s="20"/>
    </row>
    <row r="59" spans="1:15" ht="18" customHeight="1" x14ac:dyDescent="0.15">
      <c r="A59" s="102" t="s">
        <v>39</v>
      </c>
      <c r="B59" s="108">
        <v>131336</v>
      </c>
      <c r="C59" s="83">
        <v>418901</v>
      </c>
      <c r="D59" s="492">
        <f t="shared" si="11"/>
        <v>550237</v>
      </c>
      <c r="E59" s="493"/>
      <c r="F59" s="494" t="s">
        <v>165</v>
      </c>
      <c r="G59" s="495"/>
      <c r="I59" s="84"/>
      <c r="J59" s="500">
        <f>O20</f>
        <v>14756183</v>
      </c>
      <c r="K59" s="466"/>
      <c r="L59" s="23" t="s">
        <v>21</v>
      </c>
      <c r="M59" s="85"/>
      <c r="N59" s="23"/>
      <c r="O59" s="23"/>
    </row>
    <row r="60" spans="1:15" ht="18" customHeight="1" x14ac:dyDescent="0.15">
      <c r="A60" s="103" t="s">
        <v>20</v>
      </c>
      <c r="B60" s="108">
        <v>2852042</v>
      </c>
      <c r="C60" s="83">
        <v>501063</v>
      </c>
      <c r="D60" s="492">
        <f>SUM(B60:C60)</f>
        <v>3353105</v>
      </c>
      <c r="E60" s="493"/>
      <c r="F60" s="496"/>
      <c r="G60" s="497"/>
      <c r="I60" s="84" t="s">
        <v>148</v>
      </c>
      <c r="J60" s="23"/>
      <c r="K60" s="23"/>
      <c r="L60" s="23"/>
      <c r="M60" s="85"/>
      <c r="N60" s="23"/>
      <c r="O60" s="23"/>
    </row>
    <row r="61" spans="1:15" ht="18" customHeight="1" x14ac:dyDescent="0.15">
      <c r="A61" s="103" t="s">
        <v>32</v>
      </c>
      <c r="B61" s="108">
        <v>769382</v>
      </c>
      <c r="C61" s="83">
        <v>529785</v>
      </c>
      <c r="D61" s="492">
        <f t="shared" si="11"/>
        <v>1299167</v>
      </c>
      <c r="E61" s="493"/>
      <c r="F61" s="498"/>
      <c r="G61" s="499"/>
      <c r="I61" s="86"/>
      <c r="J61" s="500">
        <f>D68</f>
        <v>15472157</v>
      </c>
      <c r="K61" s="466"/>
      <c r="L61" s="23" t="s">
        <v>21</v>
      </c>
      <c r="M61" s="85"/>
      <c r="N61" s="23"/>
      <c r="O61" s="23"/>
    </row>
    <row r="62" spans="1:15" ht="18" customHeight="1" thickBot="1" x14ac:dyDescent="0.2">
      <c r="A62" s="103" t="s">
        <v>33</v>
      </c>
      <c r="B62" s="108">
        <v>0</v>
      </c>
      <c r="C62" s="83">
        <v>550279</v>
      </c>
      <c r="D62" s="492">
        <f t="shared" si="11"/>
        <v>550279</v>
      </c>
      <c r="E62" s="493"/>
      <c r="F62" s="494" t="s">
        <v>166</v>
      </c>
      <c r="G62" s="495"/>
      <c r="I62" s="84" t="s">
        <v>149</v>
      </c>
      <c r="J62" s="23"/>
      <c r="K62" s="23"/>
      <c r="L62" s="23"/>
      <c r="M62" s="85"/>
      <c r="N62" s="23"/>
      <c r="O62" s="23"/>
    </row>
    <row r="63" spans="1:15" ht="18" customHeight="1" thickBot="1" x14ac:dyDescent="0.2">
      <c r="A63" s="103" t="s">
        <v>40</v>
      </c>
      <c r="B63" s="108">
        <v>0</v>
      </c>
      <c r="C63" s="83">
        <v>540571</v>
      </c>
      <c r="D63" s="492">
        <f t="shared" si="11"/>
        <v>540571</v>
      </c>
      <c r="E63" s="493"/>
      <c r="F63" s="496"/>
      <c r="G63" s="497"/>
      <c r="I63" s="86"/>
      <c r="J63" s="518">
        <f>J57+J59-J61</f>
        <v>2290142</v>
      </c>
      <c r="K63" s="519"/>
      <c r="L63" s="23" t="s">
        <v>21</v>
      </c>
      <c r="M63" s="85"/>
      <c r="N63" s="23"/>
      <c r="O63" s="23"/>
    </row>
    <row r="64" spans="1:15" ht="18" customHeight="1" x14ac:dyDescent="0.15">
      <c r="A64" s="103" t="s">
        <v>45</v>
      </c>
      <c r="B64" s="132">
        <v>0</v>
      </c>
      <c r="C64" s="131">
        <v>86086</v>
      </c>
      <c r="D64" s="511">
        <f t="shared" si="11"/>
        <v>86086</v>
      </c>
      <c r="E64" s="512"/>
      <c r="F64" s="498"/>
      <c r="G64" s="499"/>
      <c r="I64" s="87"/>
      <c r="J64" s="145"/>
      <c r="K64" s="88"/>
      <c r="L64" s="88"/>
      <c r="M64" s="89"/>
      <c r="N64" s="23"/>
      <c r="O64" s="23"/>
    </row>
    <row r="65" spans="1:15" ht="18" customHeight="1" x14ac:dyDescent="0.15">
      <c r="A65" s="103" t="s">
        <v>48</v>
      </c>
      <c r="B65" s="108">
        <v>0</v>
      </c>
      <c r="C65" s="83">
        <v>28075</v>
      </c>
      <c r="D65" s="492">
        <f t="shared" si="11"/>
        <v>28075</v>
      </c>
      <c r="E65" s="493"/>
      <c r="F65" s="494" t="s">
        <v>168</v>
      </c>
      <c r="G65" s="495"/>
      <c r="H65" s="23"/>
      <c r="I65" s="23"/>
      <c r="J65" s="500"/>
      <c r="K65" s="466"/>
      <c r="L65" s="23"/>
      <c r="M65" s="23"/>
      <c r="N65" s="23"/>
      <c r="O65" s="23"/>
    </row>
    <row r="66" spans="1:15" ht="18" customHeight="1" x14ac:dyDescent="0.15">
      <c r="A66" s="103" t="s">
        <v>51</v>
      </c>
      <c r="B66" s="132">
        <v>0</v>
      </c>
      <c r="C66" s="83">
        <v>21946</v>
      </c>
      <c r="D66" s="492">
        <f t="shared" si="11"/>
        <v>21946</v>
      </c>
      <c r="E66" s="493"/>
      <c r="F66" s="498"/>
      <c r="G66" s="499"/>
      <c r="I66" s="23"/>
      <c r="J66" s="133"/>
      <c r="K66" s="23"/>
      <c r="L66" s="23"/>
      <c r="M66" s="80"/>
      <c r="N66" s="23"/>
      <c r="O66" s="23"/>
    </row>
    <row r="67" spans="1:15" ht="18" customHeight="1" thickBot="1" x14ac:dyDescent="0.2">
      <c r="A67" s="107" t="s">
        <v>54</v>
      </c>
      <c r="B67" s="181">
        <v>801909</v>
      </c>
      <c r="C67" s="113">
        <v>816719</v>
      </c>
      <c r="D67" s="520">
        <f t="shared" si="11"/>
        <v>1618628</v>
      </c>
      <c r="E67" s="521"/>
      <c r="F67" s="507" t="s">
        <v>169</v>
      </c>
      <c r="G67" s="508"/>
      <c r="I67" s="23"/>
      <c r="J67" s="500"/>
      <c r="K67" s="466"/>
      <c r="L67" s="23"/>
      <c r="N67" s="23"/>
      <c r="O67" s="23"/>
    </row>
    <row r="68" spans="1:15" ht="18" customHeight="1" thickBot="1" x14ac:dyDescent="0.2">
      <c r="A68" s="98" t="s">
        <v>24</v>
      </c>
      <c r="B68" s="180">
        <f>SUM(B56:B67)</f>
        <v>10257223</v>
      </c>
      <c r="C68" s="97">
        <f>SUM(C56:C67)</f>
        <v>5214934</v>
      </c>
      <c r="D68" s="513">
        <f>SUM(D56:D67)</f>
        <v>15472157</v>
      </c>
      <c r="E68" s="514"/>
      <c r="F68" s="515"/>
      <c r="G68" s="516"/>
      <c r="I68" s="23"/>
      <c r="J68" s="23"/>
      <c r="K68" s="23"/>
      <c r="L68" s="23"/>
      <c r="N68" s="80"/>
      <c r="O68" s="80"/>
    </row>
    <row r="69" spans="1:15" ht="17.25" customHeight="1" x14ac:dyDescent="0.15">
      <c r="A69" s="36"/>
      <c r="B69" s="80"/>
      <c r="C69" s="80"/>
      <c r="D69" s="80"/>
      <c r="E69" s="80"/>
      <c r="F69" s="20"/>
      <c r="I69" s="23"/>
      <c r="J69" s="23"/>
      <c r="K69" s="23"/>
      <c r="L69" s="23"/>
    </row>
    <row r="70" spans="1:15" x14ac:dyDescent="0.15">
      <c r="B70" s="20"/>
      <c r="C70" s="20"/>
      <c r="D70" s="20"/>
      <c r="K70" s="23"/>
      <c r="L70" s="23"/>
    </row>
    <row r="71" spans="1:15" x14ac:dyDescent="0.15">
      <c r="L71" s="23"/>
    </row>
    <row r="72" spans="1:15" x14ac:dyDescent="0.15">
      <c r="L72" s="80"/>
    </row>
  </sheetData>
  <mergeCells count="50">
    <mergeCell ref="D68:E68"/>
    <mergeCell ref="F68:G68"/>
    <mergeCell ref="D65:E65"/>
    <mergeCell ref="F65:G66"/>
    <mergeCell ref="J65:K65"/>
    <mergeCell ref="D66:E66"/>
    <mergeCell ref="D67:E67"/>
    <mergeCell ref="F67:G67"/>
    <mergeCell ref="J67:K67"/>
    <mergeCell ref="D62:E62"/>
    <mergeCell ref="F62:G64"/>
    <mergeCell ref="D63:E63"/>
    <mergeCell ref="J63:K63"/>
    <mergeCell ref="D64:E64"/>
    <mergeCell ref="D56:E56"/>
    <mergeCell ref="F56:G58"/>
    <mergeCell ref="D57:E57"/>
    <mergeCell ref="J57:K57"/>
    <mergeCell ref="D58:E58"/>
    <mergeCell ref="D59:E59"/>
    <mergeCell ref="F59:G61"/>
    <mergeCell ref="J59:K59"/>
    <mergeCell ref="D60:E60"/>
    <mergeCell ref="D61:E61"/>
    <mergeCell ref="J61:K61"/>
    <mergeCell ref="D55:E55"/>
    <mergeCell ref="F55:G55"/>
    <mergeCell ref="A25:B25"/>
    <mergeCell ref="A26:F26"/>
    <mergeCell ref="A27:B27"/>
    <mergeCell ref="A28:A31"/>
    <mergeCell ref="A32:A35"/>
    <mergeCell ref="A36:A39"/>
    <mergeCell ref="A40:A43"/>
    <mergeCell ref="A44:A47"/>
    <mergeCell ref="A48:A51"/>
    <mergeCell ref="B52:O52"/>
    <mergeCell ref="A54:D54"/>
    <mergeCell ref="A24:B24"/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B22:O22"/>
  </mergeCells>
  <phoneticPr fontId="2"/>
  <pageMargins left="0.67" right="0.15748031496062992" top="0.78740157480314965" bottom="0.23622047244094491" header="0.51181102362204722" footer="0.23622047244094491"/>
  <pageSetup paperSize="9" scale="55" orientation="portrait" r:id="rId1"/>
  <headerFooter alignWithMargins="0"/>
  <rowBreaks count="1" manualBreakCount="1"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BreakPreview" topLeftCell="A34" zoomScale="85" zoomScaleNormal="85" zoomScaleSheetLayoutView="85" workbookViewId="0">
      <selection activeCell="I62" sqref="I62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62"/>
      <c r="P1" s="462"/>
    </row>
    <row r="2" spans="1:16" ht="20.25" customHeight="1" x14ac:dyDescent="0.15">
      <c r="C2" s="463" t="s">
        <v>160</v>
      </c>
      <c r="D2" s="463"/>
      <c r="E2" s="463"/>
      <c r="F2" s="463"/>
      <c r="G2" s="463"/>
      <c r="H2" s="463"/>
      <c r="I2" s="463"/>
      <c r="J2" s="37"/>
      <c r="M2" s="464" t="s">
        <v>49</v>
      </c>
      <c r="N2" s="465"/>
      <c r="O2" s="466"/>
      <c r="P2" s="46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67" t="s">
        <v>16</v>
      </c>
      <c r="B4" s="46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146</v>
      </c>
      <c r="O4" s="60" t="s">
        <v>86</v>
      </c>
    </row>
    <row r="5" spans="1:16" ht="27" customHeight="1" x14ac:dyDescent="0.15">
      <c r="A5" s="469" t="s">
        <v>28</v>
      </c>
      <c r="B5" s="40" t="s">
        <v>1</v>
      </c>
      <c r="C5" s="1">
        <v>34338</v>
      </c>
      <c r="D5" s="2">
        <v>44159</v>
      </c>
      <c r="E5" s="2">
        <v>21953</v>
      </c>
      <c r="F5" s="2">
        <v>48588</v>
      </c>
      <c r="G5" s="2">
        <v>60713</v>
      </c>
      <c r="H5" s="2">
        <v>57625</v>
      </c>
      <c r="I5" s="46">
        <v>10450</v>
      </c>
      <c r="J5" s="46">
        <v>35075</v>
      </c>
      <c r="K5" s="46">
        <v>36377</v>
      </c>
      <c r="L5" s="46"/>
      <c r="M5" s="169">
        <v>59941</v>
      </c>
      <c r="N5" s="3">
        <v>38901</v>
      </c>
      <c r="O5" s="62">
        <f t="shared" ref="O5:O20" si="0">SUM(C5:N5)</f>
        <v>448120</v>
      </c>
    </row>
    <row r="6" spans="1:16" ht="27" customHeight="1" x14ac:dyDescent="0.15">
      <c r="A6" s="469"/>
      <c r="B6" s="119" t="s">
        <v>103</v>
      </c>
      <c r="C6" s="1">
        <v>998208</v>
      </c>
      <c r="D6" s="2">
        <v>1583383</v>
      </c>
      <c r="E6" s="2">
        <v>902843</v>
      </c>
      <c r="F6" s="2">
        <v>1645394</v>
      </c>
      <c r="G6" s="2">
        <v>1930857</v>
      </c>
      <c r="H6" s="2">
        <v>1624467</v>
      </c>
      <c r="I6" s="46">
        <v>1039970</v>
      </c>
      <c r="J6" s="46">
        <v>1180587</v>
      </c>
      <c r="K6" s="46"/>
      <c r="L6" s="46"/>
      <c r="M6" s="169"/>
      <c r="N6" s="3">
        <v>982075</v>
      </c>
      <c r="O6" s="62">
        <f t="shared" si="0"/>
        <v>11887784</v>
      </c>
    </row>
    <row r="7" spans="1:16" ht="27" customHeight="1" x14ac:dyDescent="0.15">
      <c r="A7" s="469"/>
      <c r="B7" s="40" t="s">
        <v>2</v>
      </c>
      <c r="C7" s="1">
        <v>190592</v>
      </c>
      <c r="D7" s="2">
        <v>171185</v>
      </c>
      <c r="E7" s="2">
        <v>20610</v>
      </c>
      <c r="F7" s="2">
        <v>93757</v>
      </c>
      <c r="G7" s="2">
        <v>61810</v>
      </c>
      <c r="H7" s="2">
        <v>75200</v>
      </c>
      <c r="I7" s="46">
        <v>65336</v>
      </c>
      <c r="J7" s="46">
        <v>48645</v>
      </c>
      <c r="K7" s="46">
        <v>3500</v>
      </c>
      <c r="L7" s="46"/>
      <c r="M7" s="169">
        <v>13800</v>
      </c>
      <c r="N7" s="3">
        <v>67223</v>
      </c>
      <c r="O7" s="62">
        <f t="shared" si="0"/>
        <v>811658</v>
      </c>
    </row>
    <row r="8" spans="1:16" ht="27" customHeight="1" x14ac:dyDescent="0.15">
      <c r="A8" s="469"/>
      <c r="B8" s="41" t="s">
        <v>3</v>
      </c>
      <c r="C8" s="6">
        <f t="shared" ref="C8:N8" si="1">SUM(C5:C7)</f>
        <v>1223138</v>
      </c>
      <c r="D8" s="7">
        <f t="shared" si="1"/>
        <v>1798727</v>
      </c>
      <c r="E8" s="7">
        <f t="shared" si="1"/>
        <v>945406</v>
      </c>
      <c r="F8" s="7">
        <f t="shared" si="1"/>
        <v>1787739</v>
      </c>
      <c r="G8" s="7">
        <f t="shared" si="1"/>
        <v>2053380</v>
      </c>
      <c r="H8" s="7">
        <f t="shared" si="1"/>
        <v>1757292</v>
      </c>
      <c r="I8" s="44">
        <f t="shared" si="1"/>
        <v>1115756</v>
      </c>
      <c r="J8" s="44">
        <f t="shared" si="1"/>
        <v>1264307</v>
      </c>
      <c r="K8" s="44">
        <f t="shared" si="1"/>
        <v>39877</v>
      </c>
      <c r="L8" s="44">
        <f t="shared" si="1"/>
        <v>0</v>
      </c>
      <c r="M8" s="44">
        <f t="shared" si="1"/>
        <v>73741</v>
      </c>
      <c r="N8" s="8">
        <f t="shared" si="1"/>
        <v>1088199</v>
      </c>
      <c r="O8" s="63">
        <f t="shared" si="0"/>
        <v>13147562</v>
      </c>
    </row>
    <row r="9" spans="1:16" ht="27" customHeight="1" x14ac:dyDescent="0.15">
      <c r="A9" s="470" t="s">
        <v>11</v>
      </c>
      <c r="B9" s="41" t="s">
        <v>0</v>
      </c>
      <c r="C9" s="26">
        <v>46702</v>
      </c>
      <c r="D9" s="27">
        <v>67272</v>
      </c>
      <c r="E9" s="27">
        <v>32112</v>
      </c>
      <c r="F9" s="27">
        <v>46165</v>
      </c>
      <c r="G9" s="27">
        <v>57042</v>
      </c>
      <c r="H9" s="27">
        <v>30547</v>
      </c>
      <c r="I9" s="46">
        <v>34583</v>
      </c>
      <c r="J9" s="46">
        <v>53436</v>
      </c>
      <c r="K9" s="46"/>
      <c r="L9" s="46">
        <v>26722</v>
      </c>
      <c r="M9" s="169"/>
      <c r="N9" s="3">
        <v>50686</v>
      </c>
      <c r="O9" s="62">
        <f t="shared" si="0"/>
        <v>445267</v>
      </c>
    </row>
    <row r="10" spans="1:16" ht="27" customHeight="1" x14ac:dyDescent="0.15">
      <c r="A10" s="471"/>
      <c r="B10" s="41" t="s">
        <v>30</v>
      </c>
      <c r="C10" s="26">
        <v>11610</v>
      </c>
      <c r="D10" s="27">
        <v>17131</v>
      </c>
      <c r="E10" s="27">
        <v>7100</v>
      </c>
      <c r="F10" s="27">
        <v>10446</v>
      </c>
      <c r="G10" s="27"/>
      <c r="H10" s="27">
        <v>9800</v>
      </c>
      <c r="I10" s="47">
        <v>3610</v>
      </c>
      <c r="J10" s="47">
        <v>6700</v>
      </c>
      <c r="K10" s="47">
        <v>5000</v>
      </c>
      <c r="L10" s="47"/>
      <c r="M10" s="169">
        <v>9421</v>
      </c>
      <c r="N10" s="28">
        <v>3400</v>
      </c>
      <c r="O10" s="62">
        <f t="shared" si="0"/>
        <v>84218</v>
      </c>
    </row>
    <row r="11" spans="1:16" ht="27" customHeight="1" x14ac:dyDescent="0.15">
      <c r="A11" s="471"/>
      <c r="B11" s="40" t="s">
        <v>8</v>
      </c>
      <c r="C11" s="1">
        <v>10409</v>
      </c>
      <c r="D11" s="2">
        <v>4110</v>
      </c>
      <c r="E11" s="2"/>
      <c r="F11" s="2"/>
      <c r="G11" s="2">
        <v>5977</v>
      </c>
      <c r="H11" s="2"/>
      <c r="I11" s="46">
        <v>12386</v>
      </c>
      <c r="J11" s="46"/>
      <c r="K11" s="46"/>
      <c r="L11" s="46"/>
      <c r="M11" s="169"/>
      <c r="N11" s="3">
        <v>8749</v>
      </c>
      <c r="O11" s="62">
        <f t="shared" si="0"/>
        <v>41631</v>
      </c>
    </row>
    <row r="12" spans="1:16" ht="27" customHeight="1" x14ac:dyDescent="0.15">
      <c r="A12" s="471"/>
      <c r="B12" s="40" t="s">
        <v>9</v>
      </c>
      <c r="C12" s="1">
        <v>16295</v>
      </c>
      <c r="D12" s="2">
        <v>20425</v>
      </c>
      <c r="E12" s="2"/>
      <c r="F12" s="2">
        <v>26044</v>
      </c>
      <c r="G12" s="2"/>
      <c r="H12" s="2">
        <v>36471</v>
      </c>
      <c r="I12" s="46">
        <v>14314</v>
      </c>
      <c r="J12" s="46">
        <v>8080</v>
      </c>
      <c r="K12" s="46">
        <v>13433</v>
      </c>
      <c r="L12" s="46"/>
      <c r="M12" s="169">
        <v>8280</v>
      </c>
      <c r="N12" s="3">
        <v>12095</v>
      </c>
      <c r="O12" s="62">
        <f t="shared" si="0"/>
        <v>155437</v>
      </c>
    </row>
    <row r="13" spans="1:16" ht="27" customHeight="1" x14ac:dyDescent="0.15">
      <c r="A13" s="471"/>
      <c r="B13" s="40" t="s">
        <v>10</v>
      </c>
      <c r="C13" s="1">
        <v>28381</v>
      </c>
      <c r="D13" s="2">
        <v>8226</v>
      </c>
      <c r="E13" s="2"/>
      <c r="F13" s="2">
        <v>16791</v>
      </c>
      <c r="G13" s="2"/>
      <c r="H13" s="2">
        <v>9865</v>
      </c>
      <c r="I13" s="46">
        <v>18611</v>
      </c>
      <c r="J13" s="46">
        <v>4000</v>
      </c>
      <c r="K13" s="46">
        <v>2851</v>
      </c>
      <c r="L13" s="46"/>
      <c r="M13" s="169">
        <v>3350</v>
      </c>
      <c r="N13" s="3">
        <v>5721</v>
      </c>
      <c r="O13" s="62">
        <f t="shared" si="0"/>
        <v>97796</v>
      </c>
    </row>
    <row r="14" spans="1:16" ht="27" customHeight="1" x14ac:dyDescent="0.15">
      <c r="A14" s="471"/>
      <c r="B14" s="71" t="s">
        <v>158</v>
      </c>
      <c r="C14" s="1"/>
      <c r="D14" s="2"/>
      <c r="E14" s="2"/>
      <c r="F14" s="2"/>
      <c r="G14" s="2"/>
      <c r="H14" s="2"/>
      <c r="I14" s="46"/>
      <c r="J14" s="46"/>
      <c r="K14" s="46"/>
      <c r="L14" s="46"/>
      <c r="M14" s="169">
        <v>44835</v>
      </c>
      <c r="N14" s="3"/>
      <c r="O14" s="62">
        <f>SUM(C14:N14)</f>
        <v>44835</v>
      </c>
    </row>
    <row r="15" spans="1:16" ht="27" customHeight="1" x14ac:dyDescent="0.15">
      <c r="A15" s="471"/>
      <c r="B15" s="71" t="s">
        <v>159</v>
      </c>
      <c r="C15" s="1"/>
      <c r="D15" s="2">
        <v>4716</v>
      </c>
      <c r="E15" s="2"/>
      <c r="F15" s="2">
        <v>4414</v>
      </c>
      <c r="G15" s="2">
        <v>15000</v>
      </c>
      <c r="H15" s="2"/>
      <c r="I15" s="46">
        <v>2570</v>
      </c>
      <c r="J15" s="46">
        <v>10000</v>
      </c>
      <c r="K15" s="46"/>
      <c r="L15" s="46"/>
      <c r="M15" s="169">
        <v>8268</v>
      </c>
      <c r="N15" s="3">
        <v>3892</v>
      </c>
      <c r="O15" s="62">
        <f t="shared" si="0"/>
        <v>48860</v>
      </c>
    </row>
    <row r="16" spans="1:16" ht="27" customHeight="1" x14ac:dyDescent="0.15">
      <c r="A16" s="472"/>
      <c r="B16" s="41" t="s">
        <v>3</v>
      </c>
      <c r="C16" s="6">
        <f t="shared" ref="C16:N16" si="2">SUM(C9:C15)</f>
        <v>113397</v>
      </c>
      <c r="D16" s="7">
        <f>SUM(D9:D15)</f>
        <v>121880</v>
      </c>
      <c r="E16" s="7">
        <f t="shared" si="2"/>
        <v>39212</v>
      </c>
      <c r="F16" s="7">
        <f t="shared" si="2"/>
        <v>103860</v>
      </c>
      <c r="G16" s="7">
        <f t="shared" si="2"/>
        <v>78019</v>
      </c>
      <c r="H16" s="7">
        <f t="shared" si="2"/>
        <v>86683</v>
      </c>
      <c r="I16" s="44">
        <f t="shared" si="2"/>
        <v>86074</v>
      </c>
      <c r="J16" s="44">
        <f t="shared" si="2"/>
        <v>82216</v>
      </c>
      <c r="K16" s="44">
        <f t="shared" si="2"/>
        <v>21284</v>
      </c>
      <c r="L16" s="44">
        <f t="shared" si="2"/>
        <v>26722</v>
      </c>
      <c r="M16" s="44">
        <f t="shared" si="2"/>
        <v>74154</v>
      </c>
      <c r="N16" s="8">
        <f t="shared" si="2"/>
        <v>84543</v>
      </c>
      <c r="O16" s="63">
        <f t="shared" si="0"/>
        <v>918044</v>
      </c>
    </row>
    <row r="17" spans="1:15" ht="27" customHeight="1" x14ac:dyDescent="0.15">
      <c r="A17" s="469" t="s">
        <v>13</v>
      </c>
      <c r="B17" s="40" t="s">
        <v>12</v>
      </c>
      <c r="C17" s="1"/>
      <c r="D17" s="2">
        <v>100000</v>
      </c>
      <c r="E17" s="2">
        <v>300200</v>
      </c>
      <c r="F17" s="2">
        <v>3600</v>
      </c>
      <c r="G17" s="2"/>
      <c r="H17" s="2"/>
      <c r="I17" s="46"/>
      <c r="J17" s="46">
        <v>10000</v>
      </c>
      <c r="K17" s="46"/>
      <c r="L17" s="46"/>
      <c r="M17" s="46"/>
      <c r="N17" s="3">
        <v>5000</v>
      </c>
      <c r="O17" s="62">
        <f t="shared" si="0"/>
        <v>418800</v>
      </c>
    </row>
    <row r="18" spans="1:15" ht="27" customHeight="1" x14ac:dyDescent="0.15">
      <c r="A18" s="473"/>
      <c r="B18" s="40" t="s">
        <v>14</v>
      </c>
      <c r="C18" s="1">
        <v>628000</v>
      </c>
      <c r="D18" s="2"/>
      <c r="E18" s="2">
        <v>215740</v>
      </c>
      <c r="F18" s="2"/>
      <c r="G18" s="2">
        <v>252000</v>
      </c>
      <c r="H18" s="2"/>
      <c r="I18" s="46">
        <v>146220</v>
      </c>
      <c r="J18" s="46">
        <v>3647628</v>
      </c>
      <c r="K18" s="46">
        <v>1000000</v>
      </c>
      <c r="L18" s="46">
        <v>81595</v>
      </c>
      <c r="M18" s="46">
        <v>295630</v>
      </c>
      <c r="N18" s="3"/>
      <c r="O18" s="62">
        <f t="shared" si="0"/>
        <v>6266813</v>
      </c>
    </row>
    <row r="19" spans="1:15" ht="27" customHeight="1" x14ac:dyDescent="0.15">
      <c r="A19" s="473"/>
      <c r="B19" s="41" t="s">
        <v>3</v>
      </c>
      <c r="C19" s="6">
        <f t="shared" ref="C19:N19" si="3">SUM(C17:C18)</f>
        <v>628000</v>
      </c>
      <c r="D19" s="7">
        <f t="shared" si="3"/>
        <v>100000</v>
      </c>
      <c r="E19" s="7">
        <f t="shared" si="3"/>
        <v>515940</v>
      </c>
      <c r="F19" s="7">
        <f t="shared" si="3"/>
        <v>3600</v>
      </c>
      <c r="G19" s="7">
        <f t="shared" si="3"/>
        <v>252000</v>
      </c>
      <c r="H19" s="7">
        <f t="shared" si="3"/>
        <v>0</v>
      </c>
      <c r="I19" s="44">
        <f t="shared" si="3"/>
        <v>146220</v>
      </c>
      <c r="J19" s="44">
        <f t="shared" si="3"/>
        <v>3657628</v>
      </c>
      <c r="K19" s="44">
        <f t="shared" si="3"/>
        <v>1000000</v>
      </c>
      <c r="L19" s="44">
        <f t="shared" si="3"/>
        <v>81595</v>
      </c>
      <c r="M19" s="44">
        <f t="shared" si="3"/>
        <v>295630</v>
      </c>
      <c r="N19" s="8">
        <f t="shared" si="3"/>
        <v>5000</v>
      </c>
      <c r="O19" s="63">
        <f t="shared" si="0"/>
        <v>6685613</v>
      </c>
    </row>
    <row r="20" spans="1:15" ht="27" customHeight="1" x14ac:dyDescent="0.15">
      <c r="A20" s="474" t="s">
        <v>15</v>
      </c>
      <c r="B20" s="475"/>
      <c r="C20" s="14">
        <f t="shared" ref="C20:N20" si="4">C8+C16+C19</f>
        <v>1964535</v>
      </c>
      <c r="D20" s="15">
        <f t="shared" si="4"/>
        <v>2020607</v>
      </c>
      <c r="E20" s="15">
        <f t="shared" si="4"/>
        <v>1500558</v>
      </c>
      <c r="F20" s="15">
        <f t="shared" si="4"/>
        <v>1895199</v>
      </c>
      <c r="G20" s="15">
        <f t="shared" si="4"/>
        <v>2383399</v>
      </c>
      <c r="H20" s="15">
        <f t="shared" si="4"/>
        <v>1843975</v>
      </c>
      <c r="I20" s="34">
        <f t="shared" si="4"/>
        <v>1348050</v>
      </c>
      <c r="J20" s="34">
        <f t="shared" si="4"/>
        <v>5004151</v>
      </c>
      <c r="K20" s="34">
        <f t="shared" si="4"/>
        <v>1061161</v>
      </c>
      <c r="L20" s="34">
        <f t="shared" si="4"/>
        <v>108317</v>
      </c>
      <c r="M20" s="34">
        <f>M8+M16+M19</f>
        <v>443525</v>
      </c>
      <c r="N20" s="16">
        <f t="shared" si="4"/>
        <v>1177742</v>
      </c>
      <c r="O20" s="64">
        <f t="shared" si="0"/>
        <v>20751219</v>
      </c>
    </row>
    <row r="21" spans="1:15" ht="27" customHeight="1" thickBot="1" x14ac:dyDescent="0.2">
      <c r="A21" s="476" t="s">
        <v>19</v>
      </c>
      <c r="B21" s="477"/>
      <c r="C21" s="164">
        <f>C20</f>
        <v>1964535</v>
      </c>
      <c r="D21" s="165">
        <f t="shared" ref="D21:N21" si="5">C21+D20</f>
        <v>3985142</v>
      </c>
      <c r="E21" s="165">
        <f t="shared" si="5"/>
        <v>5485700</v>
      </c>
      <c r="F21" s="165">
        <f t="shared" si="5"/>
        <v>7380899</v>
      </c>
      <c r="G21" s="165">
        <f t="shared" si="5"/>
        <v>9764298</v>
      </c>
      <c r="H21" s="165">
        <f t="shared" si="5"/>
        <v>11608273</v>
      </c>
      <c r="I21" s="166">
        <f t="shared" si="5"/>
        <v>12956323</v>
      </c>
      <c r="J21" s="166">
        <f t="shared" si="5"/>
        <v>17960474</v>
      </c>
      <c r="K21" s="166">
        <f t="shared" si="5"/>
        <v>19021635</v>
      </c>
      <c r="L21" s="166">
        <f t="shared" si="5"/>
        <v>19129952</v>
      </c>
      <c r="M21" s="166">
        <f t="shared" si="5"/>
        <v>19573477</v>
      </c>
      <c r="N21" s="167">
        <f t="shared" si="5"/>
        <v>20751219</v>
      </c>
      <c r="O21" s="168"/>
    </row>
    <row r="22" spans="1:15" ht="21" customHeight="1" x14ac:dyDescent="0.15">
      <c r="B22" s="462" t="s">
        <v>26</v>
      </c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</row>
    <row r="23" spans="1:15" ht="21" customHeight="1" thickBot="1" x14ac:dyDescent="0.2"/>
    <row r="24" spans="1:15" ht="21" customHeight="1" thickBot="1" x14ac:dyDescent="0.2">
      <c r="A24" s="462" t="s">
        <v>59</v>
      </c>
      <c r="B24" s="462"/>
      <c r="C24" s="73">
        <v>5982793</v>
      </c>
      <c r="D24" s="19" t="s">
        <v>21</v>
      </c>
      <c r="H24" s="74"/>
      <c r="K24" s="74"/>
    </row>
    <row r="25" spans="1:15" ht="21" customHeight="1" x14ac:dyDescent="0.15">
      <c r="A25" s="462"/>
      <c r="B25" s="462"/>
    </row>
    <row r="26" spans="1:15" ht="22.5" customHeight="1" thickBot="1" x14ac:dyDescent="0.2">
      <c r="A26" s="482" t="s">
        <v>62</v>
      </c>
      <c r="B26" s="483"/>
      <c r="C26" s="483"/>
      <c r="D26" s="483"/>
      <c r="E26" s="483"/>
      <c r="F26" s="483"/>
    </row>
    <row r="27" spans="1:15" ht="18" customHeight="1" thickBot="1" x14ac:dyDescent="0.2">
      <c r="A27" s="484" t="s">
        <v>17</v>
      </c>
      <c r="B27" s="481"/>
      <c r="C27" s="51" t="s">
        <v>4</v>
      </c>
      <c r="D27" s="32" t="s">
        <v>5</v>
      </c>
      <c r="E27" s="4" t="s">
        <v>18</v>
      </c>
      <c r="F27" s="32" t="s">
        <v>39</v>
      </c>
      <c r="G27" s="4" t="s">
        <v>20</v>
      </c>
      <c r="H27" s="52" t="s">
        <v>32</v>
      </c>
      <c r="I27" s="4" t="s">
        <v>33</v>
      </c>
      <c r="J27" s="52" t="s">
        <v>40</v>
      </c>
      <c r="K27" s="45" t="s">
        <v>45</v>
      </c>
      <c r="L27" s="45" t="s">
        <v>48</v>
      </c>
      <c r="M27" s="4" t="s">
        <v>51</v>
      </c>
      <c r="N27" s="60" t="s">
        <v>54</v>
      </c>
      <c r="O27" s="53" t="s">
        <v>7</v>
      </c>
    </row>
    <row r="28" spans="1:15" ht="21" customHeight="1" x14ac:dyDescent="0.15">
      <c r="A28" s="485" t="s">
        <v>35</v>
      </c>
      <c r="B28" s="42" t="s">
        <v>37</v>
      </c>
      <c r="C28" s="134">
        <v>1</v>
      </c>
      <c r="D28" s="135"/>
      <c r="E28" s="135">
        <v>1</v>
      </c>
      <c r="F28" s="135"/>
      <c r="G28" s="135">
        <v>1</v>
      </c>
      <c r="H28" s="135">
        <v>1</v>
      </c>
      <c r="I28" s="121"/>
      <c r="J28" s="136"/>
      <c r="K28" s="137"/>
      <c r="L28" s="137"/>
      <c r="M28" s="138"/>
      <c r="N28" s="139"/>
      <c r="O28" s="114">
        <f t="shared" ref="O28:O44" si="6">SUM(C28:N28)</f>
        <v>4</v>
      </c>
    </row>
    <row r="29" spans="1:15" ht="21" customHeight="1" x14ac:dyDescent="0.15">
      <c r="A29" s="486"/>
      <c r="B29" s="43" t="s">
        <v>118</v>
      </c>
      <c r="C29" s="120">
        <v>800</v>
      </c>
      <c r="D29" s="135"/>
      <c r="E29" s="135">
        <v>800</v>
      </c>
      <c r="F29" s="135"/>
      <c r="G29" s="135">
        <v>420</v>
      </c>
      <c r="H29" s="135">
        <v>400</v>
      </c>
      <c r="I29" s="135"/>
      <c r="J29" s="136"/>
      <c r="K29" s="137"/>
      <c r="L29" s="137"/>
      <c r="M29" s="138"/>
      <c r="N29" s="139"/>
      <c r="O29" s="114">
        <f t="shared" si="6"/>
        <v>2420</v>
      </c>
    </row>
    <row r="30" spans="1:15" ht="21" customHeight="1" x14ac:dyDescent="0.15">
      <c r="A30" s="486"/>
      <c r="B30" s="43" t="s">
        <v>131</v>
      </c>
      <c r="C30" s="134">
        <v>1280160</v>
      </c>
      <c r="D30" s="135"/>
      <c r="E30" s="135">
        <v>1280261</v>
      </c>
      <c r="F30" s="135"/>
      <c r="G30" s="135">
        <v>672206</v>
      </c>
      <c r="H30" s="135">
        <v>640131</v>
      </c>
      <c r="I30" s="135"/>
      <c r="J30" s="136"/>
      <c r="K30" s="137"/>
      <c r="L30" s="137"/>
      <c r="M30" s="138"/>
      <c r="N30" s="139">
        <v>18527</v>
      </c>
      <c r="O30" s="114">
        <f>SUM(C30:N30)</f>
        <v>3891285</v>
      </c>
    </row>
    <row r="31" spans="1:15" ht="21" customHeight="1" x14ac:dyDescent="0.15">
      <c r="A31" s="469" t="s">
        <v>34</v>
      </c>
      <c r="B31" s="43" t="s">
        <v>37</v>
      </c>
      <c r="C31" s="140">
        <v>1</v>
      </c>
      <c r="D31" s="141">
        <v>1</v>
      </c>
      <c r="E31" s="141"/>
      <c r="F31" s="141">
        <v>1</v>
      </c>
      <c r="G31" s="141"/>
      <c r="H31" s="141">
        <v>2</v>
      </c>
      <c r="I31" s="135"/>
      <c r="J31" s="136"/>
      <c r="K31" s="137"/>
      <c r="L31" s="137"/>
      <c r="M31" s="138"/>
      <c r="N31" s="139"/>
      <c r="O31" s="114">
        <f t="shared" si="6"/>
        <v>5</v>
      </c>
    </row>
    <row r="32" spans="1:15" ht="21" customHeight="1" x14ac:dyDescent="0.15">
      <c r="A32" s="469"/>
      <c r="B32" s="43" t="s">
        <v>118</v>
      </c>
      <c r="C32" s="140">
        <v>200</v>
      </c>
      <c r="D32" s="141">
        <v>840</v>
      </c>
      <c r="E32" s="141"/>
      <c r="F32" s="141">
        <v>700</v>
      </c>
      <c r="G32" s="141"/>
      <c r="H32" s="141">
        <v>1280</v>
      </c>
      <c r="I32" s="135"/>
      <c r="J32" s="136"/>
      <c r="K32" s="137"/>
      <c r="L32" s="137"/>
      <c r="M32" s="138"/>
      <c r="N32" s="139"/>
      <c r="O32" s="114">
        <f t="shared" si="6"/>
        <v>3020</v>
      </c>
    </row>
    <row r="33" spans="1:15" ht="21" customHeight="1" x14ac:dyDescent="0.15">
      <c r="A33" s="469"/>
      <c r="B33" s="43" t="s">
        <v>131</v>
      </c>
      <c r="C33" s="140">
        <v>485040</v>
      </c>
      <c r="D33" s="141">
        <v>2037228</v>
      </c>
      <c r="E33" s="141"/>
      <c r="F33" s="141">
        <v>1697660</v>
      </c>
      <c r="G33" s="141"/>
      <c r="H33" s="141">
        <v>3104327</v>
      </c>
      <c r="I33" s="135"/>
      <c r="J33" s="136"/>
      <c r="K33" s="137"/>
      <c r="L33" s="137"/>
      <c r="M33" s="138"/>
      <c r="N33" s="139">
        <v>2059</v>
      </c>
      <c r="O33" s="114">
        <f>SUM(C33:N33)</f>
        <v>7326314</v>
      </c>
    </row>
    <row r="34" spans="1:15" ht="21" customHeight="1" x14ac:dyDescent="0.15">
      <c r="A34" s="469" t="s">
        <v>36</v>
      </c>
      <c r="B34" s="43" t="s">
        <v>37</v>
      </c>
      <c r="C34" s="140">
        <v>4</v>
      </c>
      <c r="D34" s="141">
        <v>6</v>
      </c>
      <c r="E34" s="141">
        <v>6</v>
      </c>
      <c r="F34" s="141">
        <v>3</v>
      </c>
      <c r="G34" s="141">
        <v>4</v>
      </c>
      <c r="H34" s="141">
        <v>7</v>
      </c>
      <c r="I34" s="135">
        <v>1</v>
      </c>
      <c r="J34" s="136"/>
      <c r="K34" s="137"/>
      <c r="L34" s="137"/>
      <c r="M34" s="138"/>
      <c r="N34" s="139">
        <v>4</v>
      </c>
      <c r="O34" s="114">
        <f t="shared" si="6"/>
        <v>35</v>
      </c>
    </row>
    <row r="35" spans="1:15" ht="21" customHeight="1" x14ac:dyDescent="0.15">
      <c r="A35" s="469"/>
      <c r="B35" s="43" t="s">
        <v>118</v>
      </c>
      <c r="C35" s="140">
        <v>500</v>
      </c>
      <c r="D35" s="143">
        <v>840</v>
      </c>
      <c r="E35" s="143">
        <v>840</v>
      </c>
      <c r="F35" s="143">
        <v>400</v>
      </c>
      <c r="G35" s="143">
        <v>480</v>
      </c>
      <c r="H35" s="143">
        <v>800</v>
      </c>
      <c r="I35" s="141">
        <v>200</v>
      </c>
      <c r="J35" s="104"/>
      <c r="K35" s="137"/>
      <c r="L35" s="137"/>
      <c r="M35" s="138"/>
      <c r="N35" s="139">
        <v>540</v>
      </c>
      <c r="O35" s="114">
        <f t="shared" si="6"/>
        <v>4600</v>
      </c>
    </row>
    <row r="36" spans="1:15" ht="21" customHeight="1" x14ac:dyDescent="0.15">
      <c r="A36" s="469"/>
      <c r="B36" s="43" t="s">
        <v>131</v>
      </c>
      <c r="C36" s="140">
        <v>467600</v>
      </c>
      <c r="D36" s="143">
        <v>785568</v>
      </c>
      <c r="E36" s="143">
        <v>785568</v>
      </c>
      <c r="F36" s="143">
        <v>374080</v>
      </c>
      <c r="G36" s="143">
        <v>448896</v>
      </c>
      <c r="H36" s="143">
        <v>748160</v>
      </c>
      <c r="I36" s="141">
        <v>187040</v>
      </c>
      <c r="J36" s="104"/>
      <c r="K36" s="137"/>
      <c r="L36" s="137"/>
      <c r="M36" s="138"/>
      <c r="N36" s="144">
        <v>505008</v>
      </c>
      <c r="O36" s="114">
        <f>SUM(C36:N36)</f>
        <v>4301920</v>
      </c>
    </row>
    <row r="37" spans="1:15" ht="21" customHeight="1" x14ac:dyDescent="0.15">
      <c r="A37" s="469" t="s">
        <v>60</v>
      </c>
      <c r="B37" s="43" t="s">
        <v>37</v>
      </c>
      <c r="C37" s="142"/>
      <c r="D37" s="143">
        <v>3</v>
      </c>
      <c r="E37" s="143"/>
      <c r="F37" s="143">
        <v>3</v>
      </c>
      <c r="G37" s="143">
        <v>1</v>
      </c>
      <c r="H37" s="143">
        <v>2</v>
      </c>
      <c r="I37" s="141"/>
      <c r="J37" s="104"/>
      <c r="K37" s="146"/>
      <c r="L37" s="137"/>
      <c r="M37" s="138"/>
      <c r="N37" s="144"/>
      <c r="O37" s="114">
        <f t="shared" si="6"/>
        <v>9</v>
      </c>
    </row>
    <row r="38" spans="1:15" ht="21" customHeight="1" x14ac:dyDescent="0.15">
      <c r="A38" s="469"/>
      <c r="B38" s="43" t="s">
        <v>118</v>
      </c>
      <c r="C38" s="142"/>
      <c r="D38" s="143">
        <v>180</v>
      </c>
      <c r="E38" s="143"/>
      <c r="F38" s="143">
        <v>180</v>
      </c>
      <c r="G38" s="143">
        <v>40</v>
      </c>
      <c r="H38" s="143">
        <v>100</v>
      </c>
      <c r="I38" s="141"/>
      <c r="J38" s="104"/>
      <c r="K38" s="137"/>
      <c r="L38" s="137"/>
      <c r="M38" s="138"/>
      <c r="N38" s="144"/>
      <c r="O38" s="114">
        <f t="shared" si="6"/>
        <v>500</v>
      </c>
    </row>
    <row r="39" spans="1:15" ht="21" customHeight="1" x14ac:dyDescent="0.15">
      <c r="A39" s="469"/>
      <c r="B39" s="43" t="s">
        <v>131</v>
      </c>
      <c r="C39" s="142"/>
      <c r="D39" s="143">
        <v>445536</v>
      </c>
      <c r="E39" s="143"/>
      <c r="F39" s="143">
        <v>445536</v>
      </c>
      <c r="G39" s="143">
        <v>100436</v>
      </c>
      <c r="H39" s="143">
        <v>248336</v>
      </c>
      <c r="I39" s="141"/>
      <c r="J39" s="104"/>
      <c r="K39" s="137"/>
      <c r="L39" s="137"/>
      <c r="M39" s="138"/>
      <c r="N39" s="144"/>
      <c r="O39" s="114">
        <f>SUM(C39:N39)</f>
        <v>1239844</v>
      </c>
    </row>
    <row r="40" spans="1:15" ht="21" customHeight="1" x14ac:dyDescent="0.15">
      <c r="A40" s="469" t="s">
        <v>61</v>
      </c>
      <c r="B40" s="43" t="s">
        <v>37</v>
      </c>
      <c r="C40" s="142">
        <v>1</v>
      </c>
      <c r="D40" s="143">
        <v>1</v>
      </c>
      <c r="E40" s="143"/>
      <c r="F40" s="143">
        <v>2</v>
      </c>
      <c r="G40" s="143">
        <v>3</v>
      </c>
      <c r="H40" s="143">
        <v>2</v>
      </c>
      <c r="I40" s="141">
        <v>1</v>
      </c>
      <c r="J40" s="104"/>
      <c r="K40" s="137"/>
      <c r="L40" s="137"/>
      <c r="M40" s="138"/>
      <c r="N40" s="144">
        <v>1</v>
      </c>
      <c r="O40" s="114">
        <f t="shared" si="6"/>
        <v>11</v>
      </c>
    </row>
    <row r="41" spans="1:15" ht="21" customHeight="1" x14ac:dyDescent="0.15">
      <c r="A41" s="469"/>
      <c r="B41" s="43" t="s">
        <v>118</v>
      </c>
      <c r="C41" s="142">
        <v>60</v>
      </c>
      <c r="D41" s="143">
        <v>60</v>
      </c>
      <c r="E41" s="143"/>
      <c r="F41" s="143">
        <v>120</v>
      </c>
      <c r="G41" s="143">
        <v>140</v>
      </c>
      <c r="H41" s="143">
        <v>100</v>
      </c>
      <c r="I41" s="141">
        <v>40</v>
      </c>
      <c r="J41" s="104"/>
      <c r="K41" s="137"/>
      <c r="L41" s="137"/>
      <c r="M41" s="138"/>
      <c r="N41" s="144">
        <v>60</v>
      </c>
      <c r="O41" s="114">
        <f t="shared" si="6"/>
        <v>580</v>
      </c>
    </row>
    <row r="42" spans="1:15" ht="21" customHeight="1" thickBot="1" x14ac:dyDescent="0.2">
      <c r="A42" s="487"/>
      <c r="B42" s="156" t="s">
        <v>131</v>
      </c>
      <c r="C42" s="142">
        <v>146736</v>
      </c>
      <c r="D42" s="143">
        <v>146736</v>
      </c>
      <c r="E42" s="143"/>
      <c r="F42" s="143">
        <v>291636</v>
      </c>
      <c r="G42" s="143">
        <v>339936</v>
      </c>
      <c r="H42" s="143">
        <v>243336</v>
      </c>
      <c r="I42" s="143">
        <v>98436</v>
      </c>
      <c r="J42" s="147"/>
      <c r="K42" s="148"/>
      <c r="L42" s="148"/>
      <c r="M42" s="149"/>
      <c r="N42" s="150">
        <v>146736</v>
      </c>
      <c r="O42" s="157">
        <f>SUM(C42:N42)</f>
        <v>1413552</v>
      </c>
    </row>
    <row r="43" spans="1:15" ht="21" customHeight="1" x14ac:dyDescent="0.15">
      <c r="A43" s="488" t="s">
        <v>41</v>
      </c>
      <c r="B43" s="158" t="s">
        <v>37</v>
      </c>
      <c r="C43" s="159">
        <f t="shared" ref="C43:N44" si="7">C28+C31+C34+C37+C40</f>
        <v>7</v>
      </c>
      <c r="D43" s="160">
        <f t="shared" si="7"/>
        <v>11</v>
      </c>
      <c r="E43" s="160">
        <f t="shared" si="7"/>
        <v>7</v>
      </c>
      <c r="F43" s="160">
        <f t="shared" si="7"/>
        <v>9</v>
      </c>
      <c r="G43" s="160">
        <f t="shared" si="7"/>
        <v>9</v>
      </c>
      <c r="H43" s="160">
        <f t="shared" si="7"/>
        <v>14</v>
      </c>
      <c r="I43" s="160">
        <f t="shared" si="7"/>
        <v>2</v>
      </c>
      <c r="J43" s="160">
        <f t="shared" si="7"/>
        <v>0</v>
      </c>
      <c r="K43" s="160">
        <f t="shared" si="7"/>
        <v>0</v>
      </c>
      <c r="L43" s="160">
        <f t="shared" si="7"/>
        <v>0</v>
      </c>
      <c r="M43" s="160">
        <f t="shared" si="7"/>
        <v>0</v>
      </c>
      <c r="N43" s="161">
        <f t="shared" si="7"/>
        <v>5</v>
      </c>
      <c r="O43" s="162">
        <f t="shared" si="6"/>
        <v>64</v>
      </c>
    </row>
    <row r="44" spans="1:15" ht="21" customHeight="1" x14ac:dyDescent="0.15">
      <c r="A44" s="469"/>
      <c r="B44" s="43" t="s">
        <v>118</v>
      </c>
      <c r="C44" s="151">
        <f t="shared" si="7"/>
        <v>1560</v>
      </c>
      <c r="D44" s="152">
        <f t="shared" si="7"/>
        <v>1920</v>
      </c>
      <c r="E44" s="152">
        <f t="shared" si="7"/>
        <v>1640</v>
      </c>
      <c r="F44" s="152">
        <f t="shared" si="7"/>
        <v>1400</v>
      </c>
      <c r="G44" s="152">
        <f t="shared" si="7"/>
        <v>1080</v>
      </c>
      <c r="H44" s="152">
        <f t="shared" si="7"/>
        <v>2680</v>
      </c>
      <c r="I44" s="152">
        <f t="shared" si="7"/>
        <v>240</v>
      </c>
      <c r="J44" s="152">
        <f t="shared" si="7"/>
        <v>0</v>
      </c>
      <c r="K44" s="152">
        <f t="shared" si="7"/>
        <v>0</v>
      </c>
      <c r="L44" s="152">
        <f t="shared" si="7"/>
        <v>0</v>
      </c>
      <c r="M44" s="152">
        <f t="shared" si="7"/>
        <v>0</v>
      </c>
      <c r="N44" s="153">
        <f t="shared" si="7"/>
        <v>600</v>
      </c>
      <c r="O44" s="118">
        <f t="shared" si="6"/>
        <v>11120</v>
      </c>
    </row>
    <row r="45" spans="1:15" ht="21" customHeight="1" thickBot="1" x14ac:dyDescent="0.2">
      <c r="A45" s="490"/>
      <c r="B45" s="163" t="s">
        <v>131</v>
      </c>
      <c r="C45" s="115">
        <f>SUM(C30,C33,C36,C39,C42)</f>
        <v>2379536</v>
      </c>
      <c r="D45" s="116">
        <f>SUM(D30,D33,D36,D39,D42)</f>
        <v>3415068</v>
      </c>
      <c r="E45" s="116">
        <f t="shared" ref="E45:O45" si="8">SUM(E30,E33,E36,E39,E42)</f>
        <v>2065829</v>
      </c>
      <c r="F45" s="116">
        <f t="shared" si="8"/>
        <v>2808912</v>
      </c>
      <c r="G45" s="116">
        <f t="shared" si="8"/>
        <v>1561474</v>
      </c>
      <c r="H45" s="116">
        <f>SUM(H30,H33,H36,H39,H42)</f>
        <v>4984290</v>
      </c>
      <c r="I45" s="116">
        <f t="shared" si="8"/>
        <v>285476</v>
      </c>
      <c r="J45" s="116">
        <f t="shared" si="8"/>
        <v>0</v>
      </c>
      <c r="K45" s="116">
        <f t="shared" si="8"/>
        <v>0</v>
      </c>
      <c r="L45" s="116">
        <f t="shared" si="8"/>
        <v>0</v>
      </c>
      <c r="M45" s="116">
        <f t="shared" si="8"/>
        <v>0</v>
      </c>
      <c r="N45" s="154">
        <f t="shared" si="8"/>
        <v>672330</v>
      </c>
      <c r="O45" s="155">
        <f t="shared" si="8"/>
        <v>18172915</v>
      </c>
    </row>
    <row r="46" spans="1:15" ht="18" customHeight="1" x14ac:dyDescent="0.15"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</row>
    <row r="47" spans="1:15" ht="18" customHeight="1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8" customHeight="1" thickBot="1" x14ac:dyDescent="0.2">
      <c r="A48" s="462" t="s">
        <v>157</v>
      </c>
      <c r="B48" s="462"/>
      <c r="C48" s="462"/>
      <c r="D48" s="462"/>
      <c r="G48" s="81" t="s">
        <v>66</v>
      </c>
      <c r="I48" s="23" t="s">
        <v>156</v>
      </c>
      <c r="J48" s="23"/>
      <c r="K48" s="23"/>
      <c r="L48" s="20"/>
      <c r="M48" s="20"/>
      <c r="N48" s="20"/>
      <c r="O48" s="20"/>
    </row>
    <row r="49" spans="1:15" ht="18" customHeight="1" thickBot="1" x14ac:dyDescent="0.2">
      <c r="A49" s="100" t="s">
        <v>65</v>
      </c>
      <c r="B49" s="101" t="s">
        <v>101</v>
      </c>
      <c r="C49" s="96" t="s">
        <v>68</v>
      </c>
      <c r="D49" s="479" t="s">
        <v>86</v>
      </c>
      <c r="E49" s="480"/>
      <c r="F49" s="479" t="s">
        <v>70</v>
      </c>
      <c r="G49" s="481"/>
      <c r="I49" s="93"/>
      <c r="J49" s="94"/>
      <c r="K49" s="94"/>
      <c r="L49" s="94"/>
      <c r="M49" s="95"/>
      <c r="N49" s="23"/>
      <c r="O49" s="20"/>
    </row>
    <row r="50" spans="1:15" ht="18" customHeight="1" x14ac:dyDescent="0.15">
      <c r="A50" s="106" t="s">
        <v>4</v>
      </c>
      <c r="B50" s="111">
        <v>2379536</v>
      </c>
      <c r="C50" s="112">
        <v>520167</v>
      </c>
      <c r="D50" s="501">
        <f t="shared" ref="D50:D61" si="9">SUM(B50:C50)</f>
        <v>2899703</v>
      </c>
      <c r="E50" s="502"/>
      <c r="F50" s="530" t="s">
        <v>155</v>
      </c>
      <c r="G50" s="504"/>
      <c r="I50" s="90" t="s">
        <v>69</v>
      </c>
      <c r="J50" s="72"/>
      <c r="K50" s="91"/>
      <c r="L50" s="91"/>
      <c r="M50" s="85"/>
      <c r="N50" s="23"/>
      <c r="O50" s="20"/>
    </row>
    <row r="51" spans="1:15" ht="18" customHeight="1" x14ac:dyDescent="0.15">
      <c r="A51" s="102" t="s">
        <v>5</v>
      </c>
      <c r="B51" s="108">
        <v>3415068</v>
      </c>
      <c r="C51" s="83">
        <v>438363</v>
      </c>
      <c r="D51" s="492">
        <f t="shared" si="9"/>
        <v>3853431</v>
      </c>
      <c r="E51" s="493"/>
      <c r="F51" s="496"/>
      <c r="G51" s="497"/>
      <c r="I51" s="84"/>
      <c r="J51" s="500">
        <f>C24</f>
        <v>5982793</v>
      </c>
      <c r="K51" s="466"/>
      <c r="L51" s="23" t="s">
        <v>21</v>
      </c>
      <c r="M51" s="85"/>
      <c r="N51" s="23"/>
      <c r="O51" s="20"/>
    </row>
    <row r="52" spans="1:15" ht="18" customHeight="1" x14ac:dyDescent="0.15">
      <c r="A52" s="102" t="s">
        <v>18</v>
      </c>
      <c r="B52" s="108">
        <v>2065829</v>
      </c>
      <c r="C52" s="83">
        <v>581115</v>
      </c>
      <c r="D52" s="492">
        <f t="shared" si="9"/>
        <v>2646944</v>
      </c>
      <c r="E52" s="493"/>
      <c r="F52" s="496"/>
      <c r="G52" s="497"/>
      <c r="I52" s="84" t="s">
        <v>147</v>
      </c>
      <c r="J52" s="72"/>
      <c r="K52" s="23"/>
      <c r="L52" s="23"/>
      <c r="M52" s="85"/>
      <c r="N52" s="23"/>
      <c r="O52" s="20"/>
    </row>
    <row r="53" spans="1:15" ht="18" customHeight="1" x14ac:dyDescent="0.15">
      <c r="A53" s="102" t="s">
        <v>39</v>
      </c>
      <c r="B53" s="108">
        <v>2808912</v>
      </c>
      <c r="C53" s="83">
        <v>669704</v>
      </c>
      <c r="D53" s="492">
        <f t="shared" si="9"/>
        <v>3478616</v>
      </c>
      <c r="E53" s="493"/>
      <c r="F53" s="496"/>
      <c r="G53" s="497"/>
      <c r="I53" s="84"/>
      <c r="J53" s="500">
        <f>O20</f>
        <v>20751219</v>
      </c>
      <c r="K53" s="466"/>
      <c r="L53" s="23" t="s">
        <v>21</v>
      </c>
      <c r="M53" s="85"/>
      <c r="N53" s="23"/>
      <c r="O53" s="23"/>
    </row>
    <row r="54" spans="1:15" ht="18" customHeight="1" x14ac:dyDescent="0.15">
      <c r="A54" s="103" t="s">
        <v>20</v>
      </c>
      <c r="B54" s="108">
        <v>1561474</v>
      </c>
      <c r="C54" s="83">
        <v>505103</v>
      </c>
      <c r="D54" s="492">
        <f>SUM(B54:C54)</f>
        <v>2066577</v>
      </c>
      <c r="E54" s="493"/>
      <c r="F54" s="528">
        <f>SUM(D50:E60)</f>
        <v>21984400</v>
      </c>
      <c r="G54" s="529"/>
      <c r="I54" s="84" t="s">
        <v>148</v>
      </c>
      <c r="J54" s="23"/>
      <c r="K54" s="23"/>
      <c r="L54" s="23"/>
      <c r="M54" s="85"/>
      <c r="N54" s="23"/>
      <c r="O54" s="23"/>
    </row>
    <row r="55" spans="1:15" ht="18" customHeight="1" x14ac:dyDescent="0.15">
      <c r="A55" s="103" t="s">
        <v>32</v>
      </c>
      <c r="B55" s="108">
        <v>4984290</v>
      </c>
      <c r="C55" s="83">
        <v>554199</v>
      </c>
      <c r="D55" s="492">
        <f t="shared" si="9"/>
        <v>5538489</v>
      </c>
      <c r="E55" s="493"/>
      <c r="F55" s="528"/>
      <c r="G55" s="529"/>
      <c r="I55" s="86"/>
      <c r="J55" s="500">
        <f>D62</f>
        <v>23727896</v>
      </c>
      <c r="K55" s="466"/>
      <c r="L55" s="23" t="s">
        <v>21</v>
      </c>
      <c r="M55" s="85"/>
      <c r="N55" s="23"/>
      <c r="O55" s="23"/>
    </row>
    <row r="56" spans="1:15" ht="18" customHeight="1" thickBot="1" x14ac:dyDescent="0.2">
      <c r="A56" s="103" t="s">
        <v>33</v>
      </c>
      <c r="B56" s="108">
        <v>285476</v>
      </c>
      <c r="C56" s="83">
        <v>474210</v>
      </c>
      <c r="D56" s="492">
        <f t="shared" si="9"/>
        <v>759686</v>
      </c>
      <c r="E56" s="493"/>
      <c r="F56" s="528"/>
      <c r="G56" s="529"/>
      <c r="I56" s="84" t="s">
        <v>149</v>
      </c>
      <c r="J56" s="23"/>
      <c r="K56" s="23"/>
      <c r="L56" s="23"/>
      <c r="M56" s="85"/>
      <c r="N56" s="23"/>
      <c r="O56" s="23"/>
    </row>
    <row r="57" spans="1:15" ht="18" customHeight="1" thickBot="1" x14ac:dyDescent="0.2">
      <c r="A57" s="103" t="s">
        <v>40</v>
      </c>
      <c r="B57" s="108">
        <v>0</v>
      </c>
      <c r="C57" s="83">
        <v>500255</v>
      </c>
      <c r="D57" s="492">
        <f t="shared" si="9"/>
        <v>500255</v>
      </c>
      <c r="E57" s="493"/>
      <c r="F57" s="528"/>
      <c r="G57" s="529"/>
      <c r="I57" s="86"/>
      <c r="J57" s="518">
        <f>J51+J53-J55</f>
        <v>3006116</v>
      </c>
      <c r="K57" s="519"/>
      <c r="L57" s="23" t="s">
        <v>21</v>
      </c>
      <c r="M57" s="85"/>
      <c r="N57" s="23"/>
      <c r="O57" s="23"/>
    </row>
    <row r="58" spans="1:15" ht="18" customHeight="1" x14ac:dyDescent="0.15">
      <c r="A58" s="103" t="s">
        <v>45</v>
      </c>
      <c r="B58" s="132">
        <v>0</v>
      </c>
      <c r="C58" s="131">
        <v>147574</v>
      </c>
      <c r="D58" s="511">
        <f t="shared" si="9"/>
        <v>147574</v>
      </c>
      <c r="E58" s="512"/>
      <c r="F58" s="528"/>
      <c r="G58" s="529"/>
      <c r="I58" s="87"/>
      <c r="J58" s="145"/>
      <c r="K58" s="88"/>
      <c r="L58" s="88"/>
      <c r="M58" s="89"/>
      <c r="N58" s="23"/>
      <c r="O58" s="23"/>
    </row>
    <row r="59" spans="1:15" ht="18" customHeight="1" x14ac:dyDescent="0.15">
      <c r="A59" s="103" t="s">
        <v>48</v>
      </c>
      <c r="B59" s="108">
        <v>0</v>
      </c>
      <c r="C59" s="83">
        <v>18451</v>
      </c>
      <c r="D59" s="492">
        <f t="shared" si="9"/>
        <v>18451</v>
      </c>
      <c r="E59" s="493"/>
      <c r="F59" s="522"/>
      <c r="G59" s="523"/>
      <c r="H59" s="23"/>
      <c r="I59" s="23"/>
      <c r="J59" s="500"/>
      <c r="K59" s="466"/>
      <c r="L59" s="23"/>
      <c r="M59" s="23"/>
      <c r="N59" s="23"/>
      <c r="O59" s="23"/>
    </row>
    <row r="60" spans="1:15" ht="18" customHeight="1" x14ac:dyDescent="0.15">
      <c r="A60" s="103" t="s">
        <v>51</v>
      </c>
      <c r="B60" s="132">
        <v>0</v>
      </c>
      <c r="C60" s="83">
        <v>74674</v>
      </c>
      <c r="D60" s="492">
        <f t="shared" si="9"/>
        <v>74674</v>
      </c>
      <c r="E60" s="493"/>
      <c r="F60" s="524"/>
      <c r="G60" s="525"/>
      <c r="I60" s="23"/>
      <c r="J60" s="133"/>
      <c r="K60" s="23"/>
      <c r="L60" s="23"/>
      <c r="M60" s="80"/>
      <c r="N60" s="23"/>
      <c r="O60" s="23"/>
    </row>
    <row r="61" spans="1:15" ht="18" customHeight="1" thickBot="1" x14ac:dyDescent="0.2">
      <c r="A61" s="107" t="s">
        <v>54</v>
      </c>
      <c r="B61" s="170">
        <v>672330</v>
      </c>
      <c r="C61" s="113">
        <v>1071166</v>
      </c>
      <c r="D61" s="520">
        <f t="shared" si="9"/>
        <v>1743496</v>
      </c>
      <c r="E61" s="521"/>
      <c r="F61" s="526"/>
      <c r="G61" s="527"/>
      <c r="I61" s="23"/>
      <c r="J61" s="500"/>
      <c r="K61" s="466"/>
      <c r="L61" s="23"/>
      <c r="N61" s="23"/>
      <c r="O61" s="23"/>
    </row>
    <row r="62" spans="1:15" ht="18" customHeight="1" thickBot="1" x14ac:dyDescent="0.2">
      <c r="A62" s="98" t="s">
        <v>24</v>
      </c>
      <c r="B62" s="171">
        <f>SUM(B50:B61)</f>
        <v>18172915</v>
      </c>
      <c r="C62" s="97">
        <f>SUM(C50:C61)</f>
        <v>5554981</v>
      </c>
      <c r="D62" s="513">
        <f>SUM(D50:D61)</f>
        <v>23727896</v>
      </c>
      <c r="E62" s="514"/>
      <c r="F62" s="515"/>
      <c r="G62" s="516"/>
      <c r="I62" s="23"/>
      <c r="J62" s="23"/>
      <c r="K62" s="23"/>
      <c r="L62" s="23"/>
      <c r="N62" s="80"/>
      <c r="O62" s="80"/>
    </row>
    <row r="63" spans="1:15" ht="17.25" customHeight="1" x14ac:dyDescent="0.15">
      <c r="A63" s="36"/>
      <c r="B63" s="80"/>
      <c r="C63" s="80"/>
      <c r="D63" s="80"/>
      <c r="E63" s="80"/>
      <c r="F63" s="20"/>
      <c r="I63" s="23"/>
      <c r="J63" s="23"/>
      <c r="K63" s="23"/>
      <c r="L63" s="23"/>
    </row>
    <row r="64" spans="1:15" x14ac:dyDescent="0.15">
      <c r="B64" s="20"/>
      <c r="C64" s="20"/>
      <c r="D64" s="20"/>
      <c r="K64" s="23"/>
      <c r="L64" s="23"/>
    </row>
    <row r="65" spans="12:12" x14ac:dyDescent="0.15">
      <c r="L65" s="23"/>
    </row>
    <row r="66" spans="12:12" x14ac:dyDescent="0.15">
      <c r="L66" s="80"/>
    </row>
  </sheetData>
  <mergeCells count="49">
    <mergeCell ref="O1:P1"/>
    <mergeCell ref="C2:I2"/>
    <mergeCell ref="M2:N2"/>
    <mergeCell ref="O2:P2"/>
    <mergeCell ref="A4:B4"/>
    <mergeCell ref="A5:A8"/>
    <mergeCell ref="A9:A16"/>
    <mergeCell ref="A17:A19"/>
    <mergeCell ref="A20:B20"/>
    <mergeCell ref="A21:B21"/>
    <mergeCell ref="B22:O22"/>
    <mergeCell ref="A24:B24"/>
    <mergeCell ref="A25:B25"/>
    <mergeCell ref="A26:F26"/>
    <mergeCell ref="A27:B27"/>
    <mergeCell ref="A28:A30"/>
    <mergeCell ref="A31:A33"/>
    <mergeCell ref="A34:A36"/>
    <mergeCell ref="A37:A39"/>
    <mergeCell ref="A40:A42"/>
    <mergeCell ref="A43:A45"/>
    <mergeCell ref="B46:O46"/>
    <mergeCell ref="A48:D48"/>
    <mergeCell ref="D49:E49"/>
    <mergeCell ref="F49:G49"/>
    <mergeCell ref="D50:E50"/>
    <mergeCell ref="F50:G53"/>
    <mergeCell ref="D51:E51"/>
    <mergeCell ref="J51:K51"/>
    <mergeCell ref="D52:E52"/>
    <mergeCell ref="D53:E53"/>
    <mergeCell ref="J53:K53"/>
    <mergeCell ref="D54:E54"/>
    <mergeCell ref="F54:G58"/>
    <mergeCell ref="D55:E55"/>
    <mergeCell ref="J55:K55"/>
    <mergeCell ref="D56:E56"/>
    <mergeCell ref="D57:E57"/>
    <mergeCell ref="J57:K57"/>
    <mergeCell ref="D58:E58"/>
    <mergeCell ref="D62:E62"/>
    <mergeCell ref="F62:G62"/>
    <mergeCell ref="D59:E59"/>
    <mergeCell ref="F59:G60"/>
    <mergeCell ref="J59:K59"/>
    <mergeCell ref="D60:E60"/>
    <mergeCell ref="D61:E61"/>
    <mergeCell ref="F61:G61"/>
    <mergeCell ref="J61:K61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topLeftCell="A34" zoomScale="85" zoomScaleNormal="85" zoomScaleSheetLayoutView="85" workbookViewId="0">
      <selection activeCell="H22" sqref="H22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4" width="10.25" customWidth="1"/>
    <col min="15" max="15" width="10.87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62"/>
      <c r="P1" s="462"/>
    </row>
    <row r="2" spans="1:16" ht="20.25" customHeight="1" x14ac:dyDescent="0.15">
      <c r="C2" s="463" t="s">
        <v>153</v>
      </c>
      <c r="D2" s="463"/>
      <c r="E2" s="463"/>
      <c r="F2" s="463"/>
      <c r="G2" s="463"/>
      <c r="H2" s="463"/>
      <c r="I2" s="463"/>
      <c r="J2" s="37"/>
      <c r="M2" s="464" t="s">
        <v>49</v>
      </c>
      <c r="N2" s="465"/>
      <c r="O2" s="466"/>
      <c r="P2" s="46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67" t="s">
        <v>16</v>
      </c>
      <c r="B4" s="468"/>
      <c r="C4" s="17" t="s">
        <v>4</v>
      </c>
      <c r="D4" s="11" t="s">
        <v>5</v>
      </c>
      <c r="E4" s="11" t="s">
        <v>18</v>
      </c>
      <c r="F4" s="11" t="s">
        <v>27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 t="s">
        <v>146</v>
      </c>
      <c r="O4" s="60" t="s">
        <v>86</v>
      </c>
    </row>
    <row r="5" spans="1:16" ht="27" customHeight="1" x14ac:dyDescent="0.15">
      <c r="A5" s="469" t="s">
        <v>28</v>
      </c>
      <c r="B5" s="40" t="s">
        <v>1</v>
      </c>
      <c r="C5" s="1">
        <v>46328</v>
      </c>
      <c r="D5" s="2">
        <v>40802</v>
      </c>
      <c r="E5" s="2">
        <v>25792</v>
      </c>
      <c r="F5" s="2">
        <v>26680</v>
      </c>
      <c r="G5" s="2">
        <v>39258</v>
      </c>
      <c r="H5" s="2">
        <v>23820</v>
      </c>
      <c r="I5" s="46">
        <v>22311</v>
      </c>
      <c r="J5" s="46">
        <v>17610</v>
      </c>
      <c r="K5" s="46">
        <v>39036</v>
      </c>
      <c r="L5" s="46">
        <v>7520</v>
      </c>
      <c r="M5" s="169">
        <v>10428</v>
      </c>
      <c r="N5" s="3">
        <v>25800</v>
      </c>
      <c r="O5" s="62">
        <f t="shared" ref="O5:O19" si="0">SUM(C5:N5)</f>
        <v>325385</v>
      </c>
    </row>
    <row r="6" spans="1:16" ht="27" customHeight="1" x14ac:dyDescent="0.15">
      <c r="A6" s="469"/>
      <c r="B6" s="119" t="s">
        <v>103</v>
      </c>
      <c r="C6" s="1">
        <v>1650020</v>
      </c>
      <c r="D6" s="2">
        <v>2321966</v>
      </c>
      <c r="E6" s="2">
        <v>973545</v>
      </c>
      <c r="F6" s="2">
        <v>2132023</v>
      </c>
      <c r="G6" s="2">
        <v>2755553</v>
      </c>
      <c r="H6" s="2">
        <v>2461222</v>
      </c>
      <c r="I6" s="46">
        <v>1533396</v>
      </c>
      <c r="J6" s="46">
        <v>1164328</v>
      </c>
      <c r="K6" s="46">
        <v>0</v>
      </c>
      <c r="L6" s="46">
        <v>0</v>
      </c>
      <c r="M6" s="169">
        <v>0</v>
      </c>
      <c r="N6" s="3">
        <v>1051594</v>
      </c>
      <c r="O6" s="62">
        <f t="shared" si="0"/>
        <v>16043647</v>
      </c>
    </row>
    <row r="7" spans="1:16" ht="27" customHeight="1" x14ac:dyDescent="0.15">
      <c r="A7" s="469"/>
      <c r="B7" s="40" t="s">
        <v>2</v>
      </c>
      <c r="C7" s="1">
        <v>183311</v>
      </c>
      <c r="D7" s="2">
        <v>92156</v>
      </c>
      <c r="E7" s="2">
        <v>39987</v>
      </c>
      <c r="F7" s="2">
        <v>68131</v>
      </c>
      <c r="G7" s="2">
        <v>67380</v>
      </c>
      <c r="H7" s="2">
        <v>70777</v>
      </c>
      <c r="I7" s="46">
        <v>68260</v>
      </c>
      <c r="J7" s="46">
        <v>54591</v>
      </c>
      <c r="K7" s="46">
        <v>8300</v>
      </c>
      <c r="L7" s="46">
        <v>3805</v>
      </c>
      <c r="M7" s="169">
        <v>12600</v>
      </c>
      <c r="N7" s="3">
        <v>41385</v>
      </c>
      <c r="O7" s="62">
        <f t="shared" si="0"/>
        <v>710683</v>
      </c>
    </row>
    <row r="8" spans="1:16" ht="27" customHeight="1" x14ac:dyDescent="0.15">
      <c r="A8" s="469"/>
      <c r="B8" s="41" t="s">
        <v>3</v>
      </c>
      <c r="C8" s="6">
        <f t="shared" ref="C8:N8" si="1">SUM(C5:C7)</f>
        <v>1879659</v>
      </c>
      <c r="D8" s="7">
        <f t="shared" si="1"/>
        <v>2454924</v>
      </c>
      <c r="E8" s="7">
        <f t="shared" si="1"/>
        <v>1039324</v>
      </c>
      <c r="F8" s="7">
        <f t="shared" si="1"/>
        <v>2226834</v>
      </c>
      <c r="G8" s="7">
        <f t="shared" si="1"/>
        <v>2862191</v>
      </c>
      <c r="H8" s="7">
        <f t="shared" si="1"/>
        <v>2555819</v>
      </c>
      <c r="I8" s="44">
        <f t="shared" si="1"/>
        <v>1623967</v>
      </c>
      <c r="J8" s="44">
        <f t="shared" si="1"/>
        <v>1236529</v>
      </c>
      <c r="K8" s="44">
        <f t="shared" si="1"/>
        <v>47336</v>
      </c>
      <c r="L8" s="44">
        <f t="shared" si="1"/>
        <v>11325</v>
      </c>
      <c r="M8" s="44">
        <f t="shared" si="1"/>
        <v>23028</v>
      </c>
      <c r="N8" s="8">
        <f t="shared" si="1"/>
        <v>1118779</v>
      </c>
      <c r="O8" s="63">
        <f t="shared" si="0"/>
        <v>17079715</v>
      </c>
    </row>
    <row r="9" spans="1:16" ht="27" customHeight="1" x14ac:dyDescent="0.15">
      <c r="A9" s="470" t="s">
        <v>11</v>
      </c>
      <c r="B9" s="41" t="s">
        <v>0</v>
      </c>
      <c r="C9" s="26">
        <v>60354</v>
      </c>
      <c r="D9" s="27">
        <v>81433</v>
      </c>
      <c r="E9" s="27">
        <v>36283</v>
      </c>
      <c r="F9" s="27">
        <v>50562</v>
      </c>
      <c r="G9" s="27">
        <v>55838</v>
      </c>
      <c r="H9" s="27">
        <v>21768</v>
      </c>
      <c r="I9" s="46">
        <v>30036</v>
      </c>
      <c r="J9" s="46">
        <v>39655</v>
      </c>
      <c r="K9" s="46">
        <v>0</v>
      </c>
      <c r="L9" s="46"/>
      <c r="M9" s="169">
        <v>11668</v>
      </c>
      <c r="N9" s="3">
        <v>15486</v>
      </c>
      <c r="O9" s="62">
        <f t="shared" si="0"/>
        <v>403083</v>
      </c>
    </row>
    <row r="10" spans="1:16" ht="27" customHeight="1" x14ac:dyDescent="0.15">
      <c r="A10" s="471"/>
      <c r="B10" s="41" t="s">
        <v>30</v>
      </c>
      <c r="C10" s="26">
        <v>21227</v>
      </c>
      <c r="D10" s="27">
        <v>10350</v>
      </c>
      <c r="E10" s="27">
        <v>5301</v>
      </c>
      <c r="F10" s="27">
        <v>5905</v>
      </c>
      <c r="G10" s="27">
        <v>6644</v>
      </c>
      <c r="H10" s="27">
        <v>11003</v>
      </c>
      <c r="I10" s="47">
        <v>9750</v>
      </c>
      <c r="J10" s="47">
        <v>5650</v>
      </c>
      <c r="K10" s="47">
        <v>2000</v>
      </c>
      <c r="L10" s="47">
        <v>4500</v>
      </c>
      <c r="M10" s="169">
        <v>2000</v>
      </c>
      <c r="N10" s="28">
        <v>4106</v>
      </c>
      <c r="O10" s="62">
        <f t="shared" si="0"/>
        <v>88436</v>
      </c>
    </row>
    <row r="11" spans="1:16" ht="27" customHeight="1" x14ac:dyDescent="0.15">
      <c r="A11" s="471"/>
      <c r="B11" s="40" t="s">
        <v>8</v>
      </c>
      <c r="C11" s="1"/>
      <c r="D11" s="2"/>
      <c r="E11" s="2">
        <v>8203</v>
      </c>
      <c r="F11" s="2">
        <v>3673</v>
      </c>
      <c r="G11" s="2">
        <v>14068</v>
      </c>
      <c r="H11" s="2">
        <v>7539</v>
      </c>
      <c r="I11" s="46">
        <v>16878</v>
      </c>
      <c r="J11" s="46"/>
      <c r="K11" s="46">
        <v>4318</v>
      </c>
      <c r="L11" s="46"/>
      <c r="M11" s="169">
        <v>1925</v>
      </c>
      <c r="N11" s="3"/>
      <c r="O11" s="62">
        <f t="shared" si="0"/>
        <v>56604</v>
      </c>
    </row>
    <row r="12" spans="1:16" ht="27" customHeight="1" x14ac:dyDescent="0.15">
      <c r="A12" s="471"/>
      <c r="B12" s="40" t="s">
        <v>9</v>
      </c>
      <c r="C12" s="1">
        <v>13394</v>
      </c>
      <c r="D12" s="2">
        <v>20612</v>
      </c>
      <c r="E12" s="2"/>
      <c r="F12" s="2">
        <v>22687</v>
      </c>
      <c r="G12" s="2">
        <v>7239</v>
      </c>
      <c r="H12" s="2">
        <v>3080</v>
      </c>
      <c r="I12" s="46">
        <v>9631</v>
      </c>
      <c r="J12" s="46">
        <v>7804</v>
      </c>
      <c r="K12" s="46">
        <v>6660</v>
      </c>
      <c r="L12" s="46"/>
      <c r="M12" s="169">
        <v>5323</v>
      </c>
      <c r="N12" s="3">
        <v>11740</v>
      </c>
      <c r="O12" s="62">
        <f t="shared" si="0"/>
        <v>108170</v>
      </c>
    </row>
    <row r="13" spans="1:16" ht="27" customHeight="1" x14ac:dyDescent="0.15">
      <c r="A13" s="471"/>
      <c r="B13" s="40" t="s">
        <v>10</v>
      </c>
      <c r="C13" s="1">
        <v>7435</v>
      </c>
      <c r="D13" s="2"/>
      <c r="E13" s="2">
        <v>13570</v>
      </c>
      <c r="F13" s="2">
        <v>1954</v>
      </c>
      <c r="G13" s="2">
        <v>2939</v>
      </c>
      <c r="H13" s="2">
        <v>27385</v>
      </c>
      <c r="I13" s="46">
        <v>15451</v>
      </c>
      <c r="J13" s="46"/>
      <c r="K13" s="46">
        <v>16532</v>
      </c>
      <c r="L13" s="46"/>
      <c r="M13" s="169">
        <v>11132</v>
      </c>
      <c r="N13" s="3">
        <v>5022</v>
      </c>
      <c r="O13" s="62">
        <f t="shared" si="0"/>
        <v>101420</v>
      </c>
    </row>
    <row r="14" spans="1:16" ht="27" customHeight="1" x14ac:dyDescent="0.15">
      <c r="A14" s="471"/>
      <c r="B14" s="71" t="s">
        <v>104</v>
      </c>
      <c r="C14" s="1">
        <v>11544</v>
      </c>
      <c r="D14" s="2"/>
      <c r="E14" s="2">
        <v>3900</v>
      </c>
      <c r="F14" s="2"/>
      <c r="G14" s="2"/>
      <c r="H14" s="2">
        <v>2095</v>
      </c>
      <c r="I14" s="46">
        <v>0</v>
      </c>
      <c r="J14" s="46">
        <v>7100</v>
      </c>
      <c r="K14" s="46">
        <v>11351</v>
      </c>
      <c r="L14" s="46"/>
      <c r="M14" s="169">
        <v>3721</v>
      </c>
      <c r="N14" s="3"/>
      <c r="O14" s="62">
        <f t="shared" si="0"/>
        <v>39711</v>
      </c>
    </row>
    <row r="15" spans="1:16" ht="27" customHeight="1" x14ac:dyDescent="0.15">
      <c r="A15" s="472"/>
      <c r="B15" s="41" t="s">
        <v>3</v>
      </c>
      <c r="C15" s="6">
        <f t="shared" ref="C15:N15" si="2">SUM(C9:C14)</f>
        <v>113954</v>
      </c>
      <c r="D15" s="7">
        <f t="shared" si="2"/>
        <v>112395</v>
      </c>
      <c r="E15" s="7">
        <f t="shared" si="2"/>
        <v>67257</v>
      </c>
      <c r="F15" s="7">
        <f t="shared" si="2"/>
        <v>84781</v>
      </c>
      <c r="G15" s="7">
        <f t="shared" si="2"/>
        <v>86728</v>
      </c>
      <c r="H15" s="7">
        <f t="shared" si="2"/>
        <v>72870</v>
      </c>
      <c r="I15" s="44">
        <f t="shared" si="2"/>
        <v>81746</v>
      </c>
      <c r="J15" s="44">
        <f t="shared" si="2"/>
        <v>60209</v>
      </c>
      <c r="K15" s="44">
        <f t="shared" si="2"/>
        <v>40861</v>
      </c>
      <c r="L15" s="44">
        <f t="shared" si="2"/>
        <v>4500</v>
      </c>
      <c r="M15" s="44">
        <f t="shared" si="2"/>
        <v>35769</v>
      </c>
      <c r="N15" s="8">
        <f t="shared" si="2"/>
        <v>36354</v>
      </c>
      <c r="O15" s="63">
        <f t="shared" si="0"/>
        <v>797424</v>
      </c>
    </row>
    <row r="16" spans="1:16" ht="27" customHeight="1" x14ac:dyDescent="0.15">
      <c r="A16" s="469" t="s">
        <v>13</v>
      </c>
      <c r="B16" s="40" t="s">
        <v>12</v>
      </c>
      <c r="C16" s="1"/>
      <c r="D16" s="2">
        <v>100000</v>
      </c>
      <c r="E16" s="2">
        <v>300000</v>
      </c>
      <c r="F16" s="2"/>
      <c r="G16" s="2">
        <v>30000</v>
      </c>
      <c r="H16" s="2"/>
      <c r="I16" s="46"/>
      <c r="J16" s="46"/>
      <c r="K16" s="46">
        <v>3000</v>
      </c>
      <c r="L16" s="46"/>
      <c r="M16" s="46"/>
      <c r="N16" s="3">
        <v>3100</v>
      </c>
      <c r="O16" s="62">
        <f t="shared" si="0"/>
        <v>436100</v>
      </c>
    </row>
    <row r="17" spans="1:15" ht="27" customHeight="1" x14ac:dyDescent="0.15">
      <c r="A17" s="473"/>
      <c r="B17" s="40" t="s">
        <v>14</v>
      </c>
      <c r="C17" s="1">
        <v>628000</v>
      </c>
      <c r="D17" s="2">
        <v>7500</v>
      </c>
      <c r="E17" s="2"/>
      <c r="F17" s="2"/>
      <c r="G17" s="2">
        <v>1103620</v>
      </c>
      <c r="H17" s="2"/>
      <c r="I17" s="46"/>
      <c r="J17" s="46"/>
      <c r="K17" s="46"/>
      <c r="L17" s="46"/>
      <c r="M17" s="46"/>
      <c r="N17" s="3">
        <v>1039477</v>
      </c>
      <c r="O17" s="62">
        <f t="shared" si="0"/>
        <v>2778597</v>
      </c>
    </row>
    <row r="18" spans="1:15" ht="27" customHeight="1" x14ac:dyDescent="0.15">
      <c r="A18" s="473"/>
      <c r="B18" s="41" t="s">
        <v>3</v>
      </c>
      <c r="C18" s="6">
        <f t="shared" ref="C18:N18" si="3">SUM(C16:C17)</f>
        <v>628000</v>
      </c>
      <c r="D18" s="7">
        <f t="shared" si="3"/>
        <v>107500</v>
      </c>
      <c r="E18" s="7">
        <f t="shared" si="3"/>
        <v>300000</v>
      </c>
      <c r="F18" s="7">
        <f t="shared" si="3"/>
        <v>0</v>
      </c>
      <c r="G18" s="7">
        <f t="shared" si="3"/>
        <v>1133620</v>
      </c>
      <c r="H18" s="7">
        <f t="shared" si="3"/>
        <v>0</v>
      </c>
      <c r="I18" s="44">
        <f t="shared" si="3"/>
        <v>0</v>
      </c>
      <c r="J18" s="44">
        <f t="shared" si="3"/>
        <v>0</v>
      </c>
      <c r="K18" s="44">
        <f t="shared" si="3"/>
        <v>3000</v>
      </c>
      <c r="L18" s="44">
        <f t="shared" si="3"/>
        <v>0</v>
      </c>
      <c r="M18" s="44">
        <f t="shared" si="3"/>
        <v>0</v>
      </c>
      <c r="N18" s="8">
        <f t="shared" si="3"/>
        <v>1042577</v>
      </c>
      <c r="O18" s="63">
        <f t="shared" si="0"/>
        <v>3214697</v>
      </c>
    </row>
    <row r="19" spans="1:15" ht="27" customHeight="1" x14ac:dyDescent="0.15">
      <c r="A19" s="474" t="s">
        <v>15</v>
      </c>
      <c r="B19" s="475"/>
      <c r="C19" s="14">
        <f t="shared" ref="C19:N19" si="4">C8+C15+C18</f>
        <v>2621613</v>
      </c>
      <c r="D19" s="15">
        <f t="shared" si="4"/>
        <v>2674819</v>
      </c>
      <c r="E19" s="15">
        <f t="shared" si="4"/>
        <v>1406581</v>
      </c>
      <c r="F19" s="15">
        <f t="shared" si="4"/>
        <v>2311615</v>
      </c>
      <c r="G19" s="15">
        <f t="shared" si="4"/>
        <v>4082539</v>
      </c>
      <c r="H19" s="15">
        <f t="shared" si="4"/>
        <v>2628689</v>
      </c>
      <c r="I19" s="34">
        <f t="shared" si="4"/>
        <v>1705713</v>
      </c>
      <c r="J19" s="34">
        <f t="shared" si="4"/>
        <v>1296738</v>
      </c>
      <c r="K19" s="34">
        <f t="shared" si="4"/>
        <v>91197</v>
      </c>
      <c r="L19" s="34">
        <f t="shared" si="4"/>
        <v>15825</v>
      </c>
      <c r="M19" s="34">
        <f>M8+M15+M18</f>
        <v>58797</v>
      </c>
      <c r="N19" s="16">
        <f t="shared" si="4"/>
        <v>2197710</v>
      </c>
      <c r="O19" s="64">
        <f t="shared" si="0"/>
        <v>21091836</v>
      </c>
    </row>
    <row r="20" spans="1:15" ht="27" customHeight="1" thickBot="1" x14ac:dyDescent="0.2">
      <c r="A20" s="476" t="s">
        <v>19</v>
      </c>
      <c r="B20" s="477"/>
      <c r="C20" s="164">
        <f>C19</f>
        <v>2621613</v>
      </c>
      <c r="D20" s="165">
        <f t="shared" ref="D20:N20" si="5">C20+D19</f>
        <v>5296432</v>
      </c>
      <c r="E20" s="165">
        <f t="shared" si="5"/>
        <v>6703013</v>
      </c>
      <c r="F20" s="165">
        <f t="shared" si="5"/>
        <v>9014628</v>
      </c>
      <c r="G20" s="165">
        <f t="shared" si="5"/>
        <v>13097167</v>
      </c>
      <c r="H20" s="165">
        <f t="shared" si="5"/>
        <v>15725856</v>
      </c>
      <c r="I20" s="166">
        <f t="shared" si="5"/>
        <v>17431569</v>
      </c>
      <c r="J20" s="166">
        <f t="shared" si="5"/>
        <v>18728307</v>
      </c>
      <c r="K20" s="166">
        <f t="shared" si="5"/>
        <v>18819504</v>
      </c>
      <c r="L20" s="166">
        <f t="shared" si="5"/>
        <v>18835329</v>
      </c>
      <c r="M20" s="166">
        <f t="shared" si="5"/>
        <v>18894126</v>
      </c>
      <c r="N20" s="167">
        <f t="shared" si="5"/>
        <v>21091836</v>
      </c>
      <c r="O20" s="168"/>
    </row>
    <row r="21" spans="1:15" ht="21" customHeight="1" x14ac:dyDescent="0.15">
      <c r="B21" s="462" t="s">
        <v>26</v>
      </c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</row>
    <row r="22" spans="1:15" ht="21" customHeight="1" thickBot="1" x14ac:dyDescent="0.2"/>
    <row r="23" spans="1:15" ht="21" customHeight="1" thickBot="1" x14ac:dyDescent="0.2">
      <c r="A23" s="462" t="s">
        <v>59</v>
      </c>
      <c r="B23" s="462"/>
      <c r="C23" s="73">
        <v>3936221</v>
      </c>
      <c r="D23" s="19" t="s">
        <v>21</v>
      </c>
      <c r="H23" s="74"/>
      <c r="K23" s="74"/>
    </row>
    <row r="24" spans="1:15" ht="21" customHeight="1" x14ac:dyDescent="0.15">
      <c r="A24" s="462"/>
      <c r="B24" s="462"/>
    </row>
    <row r="25" spans="1:15" ht="22.5" customHeight="1" thickBot="1" x14ac:dyDescent="0.2">
      <c r="A25" s="482" t="s">
        <v>62</v>
      </c>
      <c r="B25" s="483"/>
      <c r="C25" s="483"/>
      <c r="D25" s="483"/>
      <c r="E25" s="483"/>
      <c r="F25" s="483"/>
    </row>
    <row r="26" spans="1:15" ht="18" customHeight="1" thickBot="1" x14ac:dyDescent="0.2">
      <c r="A26" s="484" t="s">
        <v>17</v>
      </c>
      <c r="B26" s="481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485" t="s">
        <v>35</v>
      </c>
      <c r="B27" s="42" t="s">
        <v>37</v>
      </c>
      <c r="C27" s="134"/>
      <c r="D27" s="135">
        <v>1</v>
      </c>
      <c r="E27" s="135">
        <v>1</v>
      </c>
      <c r="F27" s="135">
        <v>1</v>
      </c>
      <c r="G27" s="135"/>
      <c r="H27" s="135">
        <v>1</v>
      </c>
      <c r="I27" s="121">
        <v>1</v>
      </c>
      <c r="J27" s="136"/>
      <c r="K27" s="137"/>
      <c r="L27" s="137"/>
      <c r="M27" s="138"/>
      <c r="N27" s="139">
        <v>1</v>
      </c>
      <c r="O27" s="114">
        <f t="shared" ref="O27:O43" si="6">SUM(C27:N27)</f>
        <v>6</v>
      </c>
    </row>
    <row r="28" spans="1:15" ht="21" customHeight="1" x14ac:dyDescent="0.15">
      <c r="A28" s="486"/>
      <c r="B28" s="43" t="s">
        <v>118</v>
      </c>
      <c r="C28" s="134"/>
      <c r="D28" s="135">
        <v>900</v>
      </c>
      <c r="E28" s="135">
        <v>120</v>
      </c>
      <c r="F28" s="135">
        <v>260</v>
      </c>
      <c r="G28" s="135"/>
      <c r="H28" s="135">
        <v>500</v>
      </c>
      <c r="I28" s="135">
        <v>240</v>
      </c>
      <c r="J28" s="136"/>
      <c r="K28" s="137"/>
      <c r="L28" s="137"/>
      <c r="M28" s="138"/>
      <c r="N28" s="139">
        <v>160</v>
      </c>
      <c r="O28" s="114">
        <f t="shared" si="6"/>
        <v>2180</v>
      </c>
    </row>
    <row r="29" spans="1:15" ht="21" customHeight="1" x14ac:dyDescent="0.15">
      <c r="A29" s="486"/>
      <c r="B29" s="43" t="s">
        <v>131</v>
      </c>
      <c r="C29" s="134"/>
      <c r="D29" s="135">
        <v>1403925</v>
      </c>
      <c r="E29" s="135">
        <v>187205</v>
      </c>
      <c r="F29" s="135">
        <v>405640</v>
      </c>
      <c r="G29" s="135"/>
      <c r="H29" s="135">
        <v>780020</v>
      </c>
      <c r="I29" s="135">
        <v>374410</v>
      </c>
      <c r="J29" s="136"/>
      <c r="K29" s="137"/>
      <c r="L29" s="137"/>
      <c r="M29" s="138"/>
      <c r="N29" s="139">
        <v>249587</v>
      </c>
      <c r="O29" s="114">
        <f>SUM(C29:N29)</f>
        <v>3400787</v>
      </c>
    </row>
    <row r="30" spans="1:15" ht="21" customHeight="1" x14ac:dyDescent="0.15">
      <c r="A30" s="469" t="s">
        <v>34</v>
      </c>
      <c r="B30" s="43" t="s">
        <v>37</v>
      </c>
      <c r="C30" s="140"/>
      <c r="D30" s="141"/>
      <c r="E30" s="141">
        <v>1</v>
      </c>
      <c r="F30" s="141">
        <v>1</v>
      </c>
      <c r="G30" s="141"/>
      <c r="H30" s="141">
        <v>1</v>
      </c>
      <c r="I30" s="135">
        <v>1</v>
      </c>
      <c r="J30" s="136"/>
      <c r="K30" s="137"/>
      <c r="L30" s="137"/>
      <c r="M30" s="138"/>
      <c r="N30" s="139">
        <v>1</v>
      </c>
      <c r="O30" s="114">
        <f t="shared" si="6"/>
        <v>5</v>
      </c>
    </row>
    <row r="31" spans="1:15" ht="21" customHeight="1" x14ac:dyDescent="0.15">
      <c r="A31" s="469"/>
      <c r="B31" s="43" t="s">
        <v>118</v>
      </c>
      <c r="C31" s="140"/>
      <c r="D31" s="141"/>
      <c r="E31" s="141">
        <v>840</v>
      </c>
      <c r="F31" s="141">
        <v>320</v>
      </c>
      <c r="G31" s="141"/>
      <c r="H31" s="141">
        <v>140</v>
      </c>
      <c r="I31" s="135">
        <v>560</v>
      </c>
      <c r="J31" s="136"/>
      <c r="K31" s="137"/>
      <c r="L31" s="137"/>
      <c r="M31" s="138"/>
      <c r="N31" s="139">
        <v>120</v>
      </c>
      <c r="O31" s="114">
        <f t="shared" si="6"/>
        <v>1980</v>
      </c>
    </row>
    <row r="32" spans="1:15" ht="21" customHeight="1" x14ac:dyDescent="0.15">
      <c r="A32" s="469"/>
      <c r="B32" s="43" t="s">
        <v>131</v>
      </c>
      <c r="C32" s="140"/>
      <c r="D32" s="141"/>
      <c r="E32" s="141">
        <v>1982434</v>
      </c>
      <c r="F32" s="141">
        <v>755250</v>
      </c>
      <c r="G32" s="141"/>
      <c r="H32" s="141">
        <v>330406</v>
      </c>
      <c r="I32" s="135">
        <v>1321622</v>
      </c>
      <c r="J32" s="136"/>
      <c r="K32" s="137"/>
      <c r="L32" s="137"/>
      <c r="M32" s="138"/>
      <c r="N32" s="139">
        <v>283189</v>
      </c>
      <c r="O32" s="114">
        <f>SUM(C32:N32)</f>
        <v>4672901</v>
      </c>
    </row>
    <row r="33" spans="1:15" ht="21" customHeight="1" x14ac:dyDescent="0.15">
      <c r="A33" s="469" t="s">
        <v>36</v>
      </c>
      <c r="B33" s="43" t="s">
        <v>37</v>
      </c>
      <c r="C33" s="140">
        <v>3</v>
      </c>
      <c r="D33" s="141">
        <v>9</v>
      </c>
      <c r="E33" s="141">
        <v>3</v>
      </c>
      <c r="F33" s="141">
        <v>3</v>
      </c>
      <c r="G33" s="141">
        <v>4</v>
      </c>
      <c r="H33" s="141">
        <v>2</v>
      </c>
      <c r="I33" s="135">
        <v>3</v>
      </c>
      <c r="J33" s="136">
        <v>5</v>
      </c>
      <c r="K33" s="137"/>
      <c r="L33" s="137"/>
      <c r="M33" s="138"/>
      <c r="N33" s="139">
        <v>2</v>
      </c>
      <c r="O33" s="114">
        <f t="shared" si="6"/>
        <v>34</v>
      </c>
    </row>
    <row r="34" spans="1:15" ht="21" customHeight="1" x14ac:dyDescent="0.15">
      <c r="A34" s="469"/>
      <c r="B34" s="43" t="s">
        <v>118</v>
      </c>
      <c r="C34" s="140">
        <v>400</v>
      </c>
      <c r="D34" s="143">
        <v>1300</v>
      </c>
      <c r="E34" s="143">
        <v>420</v>
      </c>
      <c r="F34" s="143">
        <v>340</v>
      </c>
      <c r="G34" s="143">
        <v>540</v>
      </c>
      <c r="H34" s="143">
        <v>280</v>
      </c>
      <c r="I34" s="141">
        <v>380</v>
      </c>
      <c r="J34" s="104">
        <v>700</v>
      </c>
      <c r="K34" s="137"/>
      <c r="L34" s="137"/>
      <c r="M34" s="138"/>
      <c r="N34" s="139">
        <v>240</v>
      </c>
      <c r="O34" s="114">
        <f t="shared" si="6"/>
        <v>4600</v>
      </c>
    </row>
    <row r="35" spans="1:15" ht="21" customHeight="1" x14ac:dyDescent="0.15">
      <c r="A35" s="469"/>
      <c r="B35" s="43" t="s">
        <v>131</v>
      </c>
      <c r="C35" s="140">
        <v>363967</v>
      </c>
      <c r="D35" s="143">
        <v>1182892</v>
      </c>
      <c r="E35" s="143">
        <v>382165</v>
      </c>
      <c r="F35" s="143">
        <v>309372</v>
      </c>
      <c r="G35" s="143">
        <v>491355</v>
      </c>
      <c r="H35" s="143">
        <v>254777</v>
      </c>
      <c r="I35" s="141">
        <v>345768</v>
      </c>
      <c r="J35" s="104">
        <v>636942</v>
      </c>
      <c r="K35" s="137"/>
      <c r="L35" s="137"/>
      <c r="M35" s="138"/>
      <c r="N35" s="144">
        <v>218380</v>
      </c>
      <c r="O35" s="114">
        <f>SUM(C35:N35)</f>
        <v>4185618</v>
      </c>
    </row>
    <row r="36" spans="1:15" ht="21" customHeight="1" x14ac:dyDescent="0.15">
      <c r="A36" s="469" t="s">
        <v>60</v>
      </c>
      <c r="B36" s="43" t="s">
        <v>37</v>
      </c>
      <c r="C36" s="142"/>
      <c r="D36" s="143">
        <v>1</v>
      </c>
      <c r="E36" s="143">
        <v>1</v>
      </c>
      <c r="F36" s="143">
        <v>4</v>
      </c>
      <c r="G36" s="143">
        <v>3</v>
      </c>
      <c r="H36" s="143">
        <v>2</v>
      </c>
      <c r="I36" s="141">
        <v>2</v>
      </c>
      <c r="J36" s="104">
        <v>4</v>
      </c>
      <c r="K36" s="146"/>
      <c r="L36" s="137"/>
      <c r="M36" s="138"/>
      <c r="N36" s="144"/>
      <c r="O36" s="114">
        <f t="shared" si="6"/>
        <v>17</v>
      </c>
    </row>
    <row r="37" spans="1:15" ht="21" customHeight="1" x14ac:dyDescent="0.15">
      <c r="A37" s="469"/>
      <c r="B37" s="43" t="s">
        <v>118</v>
      </c>
      <c r="C37" s="142"/>
      <c r="D37" s="143">
        <v>60</v>
      </c>
      <c r="E37" s="143">
        <v>60</v>
      </c>
      <c r="F37" s="143">
        <v>240</v>
      </c>
      <c r="G37" s="143">
        <v>180</v>
      </c>
      <c r="H37" s="143">
        <v>120</v>
      </c>
      <c r="I37" s="141">
        <v>120</v>
      </c>
      <c r="J37" s="104">
        <v>240</v>
      </c>
      <c r="K37" s="137"/>
      <c r="L37" s="137"/>
      <c r="M37" s="138"/>
      <c r="N37" s="144"/>
      <c r="O37" s="114">
        <f t="shared" si="6"/>
        <v>1020</v>
      </c>
    </row>
    <row r="38" spans="1:15" ht="21" customHeight="1" x14ac:dyDescent="0.15">
      <c r="A38" s="469"/>
      <c r="B38" s="43" t="s">
        <v>131</v>
      </c>
      <c r="C38" s="142"/>
      <c r="D38" s="143">
        <v>145785</v>
      </c>
      <c r="E38" s="143">
        <v>145785</v>
      </c>
      <c r="F38" s="143">
        <v>578380</v>
      </c>
      <c r="G38" s="143">
        <v>433785</v>
      </c>
      <c r="H38" s="143">
        <v>289785</v>
      </c>
      <c r="I38" s="141">
        <v>289785</v>
      </c>
      <c r="J38" s="104">
        <v>578380</v>
      </c>
      <c r="K38" s="137"/>
      <c r="L38" s="137"/>
      <c r="M38" s="138"/>
      <c r="N38" s="144"/>
      <c r="O38" s="114">
        <f>SUM(C38:N38)</f>
        <v>2461685</v>
      </c>
    </row>
    <row r="39" spans="1:15" ht="21" customHeight="1" x14ac:dyDescent="0.15">
      <c r="A39" s="469" t="s">
        <v>61</v>
      </c>
      <c r="B39" s="43" t="s">
        <v>37</v>
      </c>
      <c r="C39" s="142"/>
      <c r="D39" s="143">
        <v>1</v>
      </c>
      <c r="E39" s="143">
        <v>1</v>
      </c>
      <c r="F39" s="143">
        <v>2</v>
      </c>
      <c r="G39" s="143">
        <v>1</v>
      </c>
      <c r="H39" s="143">
        <v>1</v>
      </c>
      <c r="I39" s="141">
        <v>1</v>
      </c>
      <c r="J39" s="104">
        <v>1</v>
      </c>
      <c r="K39" s="137"/>
      <c r="L39" s="137"/>
      <c r="M39" s="138"/>
      <c r="N39" s="144"/>
      <c r="O39" s="114">
        <f t="shared" si="6"/>
        <v>8</v>
      </c>
    </row>
    <row r="40" spans="1:15" ht="21" customHeight="1" x14ac:dyDescent="0.15">
      <c r="A40" s="469"/>
      <c r="B40" s="43" t="s">
        <v>118</v>
      </c>
      <c r="C40" s="142"/>
      <c r="D40" s="143">
        <v>60</v>
      </c>
      <c r="E40" s="143">
        <v>60</v>
      </c>
      <c r="F40" s="143">
        <v>120</v>
      </c>
      <c r="G40" s="143">
        <v>60</v>
      </c>
      <c r="H40" s="143">
        <v>60</v>
      </c>
      <c r="I40" s="141">
        <v>60</v>
      </c>
      <c r="J40" s="104">
        <v>60</v>
      </c>
      <c r="K40" s="137"/>
      <c r="L40" s="137"/>
      <c r="M40" s="138"/>
      <c r="N40" s="144"/>
      <c r="O40" s="114">
        <f t="shared" si="6"/>
        <v>480</v>
      </c>
    </row>
    <row r="41" spans="1:15" ht="21" customHeight="1" thickBot="1" x14ac:dyDescent="0.2">
      <c r="A41" s="487"/>
      <c r="B41" s="156" t="s">
        <v>131</v>
      </c>
      <c r="C41" s="142"/>
      <c r="D41" s="143">
        <v>142785</v>
      </c>
      <c r="E41" s="143">
        <v>142785</v>
      </c>
      <c r="F41" s="143">
        <v>283785</v>
      </c>
      <c r="G41" s="143">
        <v>142785</v>
      </c>
      <c r="H41" s="143">
        <v>142785</v>
      </c>
      <c r="I41" s="143">
        <v>142785</v>
      </c>
      <c r="J41" s="147">
        <v>142785</v>
      </c>
      <c r="K41" s="148"/>
      <c r="L41" s="148"/>
      <c r="M41" s="149"/>
      <c r="N41" s="150"/>
      <c r="O41" s="157">
        <f>SUM(C41:N41)</f>
        <v>1140495</v>
      </c>
    </row>
    <row r="42" spans="1:15" ht="21" customHeight="1" x14ac:dyDescent="0.15">
      <c r="A42" s="488" t="s">
        <v>41</v>
      </c>
      <c r="B42" s="158" t="s">
        <v>37</v>
      </c>
      <c r="C42" s="159">
        <f t="shared" ref="C42:N43" si="7">C27+C30+C33+C36+C39</f>
        <v>3</v>
      </c>
      <c r="D42" s="160">
        <f t="shared" si="7"/>
        <v>12</v>
      </c>
      <c r="E42" s="160">
        <f t="shared" si="7"/>
        <v>7</v>
      </c>
      <c r="F42" s="160">
        <f t="shared" si="7"/>
        <v>11</v>
      </c>
      <c r="G42" s="160">
        <f t="shared" si="7"/>
        <v>8</v>
      </c>
      <c r="H42" s="160">
        <f t="shared" si="7"/>
        <v>7</v>
      </c>
      <c r="I42" s="160">
        <f t="shared" si="7"/>
        <v>8</v>
      </c>
      <c r="J42" s="160">
        <f t="shared" si="7"/>
        <v>10</v>
      </c>
      <c r="K42" s="160">
        <f t="shared" si="7"/>
        <v>0</v>
      </c>
      <c r="L42" s="160">
        <f t="shared" si="7"/>
        <v>0</v>
      </c>
      <c r="M42" s="160">
        <f t="shared" si="7"/>
        <v>0</v>
      </c>
      <c r="N42" s="161">
        <f t="shared" si="7"/>
        <v>4</v>
      </c>
      <c r="O42" s="162">
        <f t="shared" si="6"/>
        <v>70</v>
      </c>
    </row>
    <row r="43" spans="1:15" ht="21" customHeight="1" x14ac:dyDescent="0.15">
      <c r="A43" s="469"/>
      <c r="B43" s="43" t="s">
        <v>118</v>
      </c>
      <c r="C43" s="151">
        <f t="shared" si="7"/>
        <v>400</v>
      </c>
      <c r="D43" s="152">
        <f t="shared" si="7"/>
        <v>2320</v>
      </c>
      <c r="E43" s="152">
        <f t="shared" si="7"/>
        <v>1500</v>
      </c>
      <c r="F43" s="152">
        <f t="shared" si="7"/>
        <v>1280</v>
      </c>
      <c r="G43" s="152">
        <f t="shared" si="7"/>
        <v>780</v>
      </c>
      <c r="H43" s="152">
        <f t="shared" si="7"/>
        <v>1100</v>
      </c>
      <c r="I43" s="152">
        <f t="shared" si="7"/>
        <v>1360</v>
      </c>
      <c r="J43" s="152">
        <f t="shared" si="7"/>
        <v>1000</v>
      </c>
      <c r="K43" s="152">
        <f t="shared" si="7"/>
        <v>0</v>
      </c>
      <c r="L43" s="152">
        <f t="shared" si="7"/>
        <v>0</v>
      </c>
      <c r="M43" s="152">
        <f t="shared" si="7"/>
        <v>0</v>
      </c>
      <c r="N43" s="153">
        <f t="shared" si="7"/>
        <v>520</v>
      </c>
      <c r="O43" s="118">
        <f t="shared" si="6"/>
        <v>10260</v>
      </c>
    </row>
    <row r="44" spans="1:15" ht="21" customHeight="1" thickBot="1" x14ac:dyDescent="0.2">
      <c r="A44" s="490"/>
      <c r="B44" s="163" t="s">
        <v>131</v>
      </c>
      <c r="C44" s="115">
        <f>SUM(C29,C32,C35,C38,C41)</f>
        <v>363967</v>
      </c>
      <c r="D44" s="116">
        <f>SUM(D29,D32,D35,D38,D41)</f>
        <v>2875387</v>
      </c>
      <c r="E44" s="116">
        <f t="shared" ref="E44:O44" si="8">SUM(E29,E32,E35,E38,E41)</f>
        <v>2840374</v>
      </c>
      <c r="F44" s="116">
        <f t="shared" si="8"/>
        <v>2332427</v>
      </c>
      <c r="G44" s="116">
        <f t="shared" si="8"/>
        <v>1067925</v>
      </c>
      <c r="H44" s="116">
        <f>SUM(H29,H32,H35,H38,H41)</f>
        <v>1797773</v>
      </c>
      <c r="I44" s="116">
        <f t="shared" si="8"/>
        <v>2474370</v>
      </c>
      <c r="J44" s="116">
        <f t="shared" si="8"/>
        <v>1358107</v>
      </c>
      <c r="K44" s="116">
        <f t="shared" si="8"/>
        <v>0</v>
      </c>
      <c r="L44" s="116">
        <f t="shared" si="8"/>
        <v>0</v>
      </c>
      <c r="M44" s="116">
        <f t="shared" si="8"/>
        <v>0</v>
      </c>
      <c r="N44" s="154">
        <f t="shared" si="8"/>
        <v>751156</v>
      </c>
      <c r="O44" s="155">
        <f t="shared" si="8"/>
        <v>15861486</v>
      </c>
    </row>
    <row r="45" spans="1:15" ht="18" customHeight="1" x14ac:dyDescent="0.15"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</row>
    <row r="46" spans="1:15" ht="18" customHeight="1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8" customHeight="1" thickBot="1" x14ac:dyDescent="0.2">
      <c r="A47" s="462" t="s">
        <v>64</v>
      </c>
      <c r="B47" s="462"/>
      <c r="C47" s="462"/>
      <c r="D47" s="462"/>
      <c r="G47" s="81" t="s">
        <v>66</v>
      </c>
      <c r="I47" s="23" t="s">
        <v>154</v>
      </c>
      <c r="J47" s="23"/>
      <c r="K47" s="23"/>
      <c r="L47" s="20"/>
      <c r="M47" s="20"/>
      <c r="N47" s="20"/>
      <c r="O47" s="20"/>
    </row>
    <row r="48" spans="1:15" ht="18" customHeight="1" thickBot="1" x14ac:dyDescent="0.2">
      <c r="A48" s="100" t="s">
        <v>65</v>
      </c>
      <c r="B48" s="101" t="s">
        <v>101</v>
      </c>
      <c r="C48" s="96" t="s">
        <v>68</v>
      </c>
      <c r="D48" s="479" t="s">
        <v>86</v>
      </c>
      <c r="E48" s="480"/>
      <c r="F48" s="479" t="s">
        <v>70</v>
      </c>
      <c r="G48" s="481"/>
      <c r="I48" s="93"/>
      <c r="J48" s="94"/>
      <c r="K48" s="94"/>
      <c r="L48" s="94"/>
      <c r="M48" s="95"/>
      <c r="N48" s="23"/>
      <c r="O48" s="20"/>
    </row>
    <row r="49" spans="1:15" ht="18" customHeight="1" x14ac:dyDescent="0.15">
      <c r="A49" s="106" t="s">
        <v>4</v>
      </c>
      <c r="B49" s="111">
        <v>363967</v>
      </c>
      <c r="C49" s="112">
        <v>673706</v>
      </c>
      <c r="D49" s="501">
        <f t="shared" ref="D49:D60" si="9">SUM(B49:C49)</f>
        <v>1037673</v>
      </c>
      <c r="E49" s="502"/>
      <c r="F49" s="530" t="s">
        <v>155</v>
      </c>
      <c r="G49" s="504"/>
      <c r="I49" s="90" t="s">
        <v>69</v>
      </c>
      <c r="J49" s="72"/>
      <c r="K49" s="91"/>
      <c r="L49" s="91"/>
      <c r="M49" s="85"/>
      <c r="N49" s="23"/>
      <c r="O49" s="20"/>
    </row>
    <row r="50" spans="1:15" ht="18" customHeight="1" x14ac:dyDescent="0.15">
      <c r="A50" s="102" t="s">
        <v>5</v>
      </c>
      <c r="B50" s="108">
        <v>2875387</v>
      </c>
      <c r="C50" s="83">
        <v>412466</v>
      </c>
      <c r="D50" s="492">
        <f t="shared" si="9"/>
        <v>3287853</v>
      </c>
      <c r="E50" s="493"/>
      <c r="F50" s="496"/>
      <c r="G50" s="497"/>
      <c r="I50" s="84"/>
      <c r="J50" s="500">
        <f>C23</f>
        <v>3936221</v>
      </c>
      <c r="K50" s="466"/>
      <c r="L50" s="23" t="s">
        <v>21</v>
      </c>
      <c r="M50" s="85"/>
      <c r="N50" s="23"/>
      <c r="O50" s="20"/>
    </row>
    <row r="51" spans="1:15" ht="18" customHeight="1" x14ac:dyDescent="0.15">
      <c r="A51" s="102" t="s">
        <v>18</v>
      </c>
      <c r="B51" s="108">
        <v>2840374</v>
      </c>
      <c r="C51" s="83">
        <v>137649</v>
      </c>
      <c r="D51" s="492">
        <f t="shared" si="9"/>
        <v>2978023</v>
      </c>
      <c r="E51" s="493"/>
      <c r="F51" s="496"/>
      <c r="G51" s="497"/>
      <c r="I51" s="84" t="s">
        <v>147</v>
      </c>
      <c r="J51" s="72"/>
      <c r="K51" s="23"/>
      <c r="L51" s="23"/>
      <c r="M51" s="85"/>
      <c r="N51" s="23"/>
      <c r="O51" s="20"/>
    </row>
    <row r="52" spans="1:15" ht="18" customHeight="1" x14ac:dyDescent="0.15">
      <c r="A52" s="102" t="s">
        <v>39</v>
      </c>
      <c r="B52" s="108">
        <v>2332427</v>
      </c>
      <c r="C52" s="83">
        <v>135155</v>
      </c>
      <c r="D52" s="492">
        <f t="shared" si="9"/>
        <v>2467582</v>
      </c>
      <c r="E52" s="493"/>
      <c r="F52" s="496"/>
      <c r="G52" s="497"/>
      <c r="I52" s="84"/>
      <c r="J52" s="500">
        <f>O19</f>
        <v>21091836</v>
      </c>
      <c r="K52" s="466"/>
      <c r="L52" s="23" t="s">
        <v>21</v>
      </c>
      <c r="M52" s="85"/>
      <c r="N52" s="23"/>
      <c r="O52" s="23"/>
    </row>
    <row r="53" spans="1:15" ht="18" customHeight="1" x14ac:dyDescent="0.15">
      <c r="A53" s="103" t="s">
        <v>20</v>
      </c>
      <c r="B53" s="108">
        <v>1067925</v>
      </c>
      <c r="C53" s="83">
        <v>183517</v>
      </c>
      <c r="D53" s="492">
        <f>SUM(B53:C53)</f>
        <v>1251442</v>
      </c>
      <c r="E53" s="493"/>
      <c r="F53" s="528">
        <f>SUM(D49:E59)</f>
        <v>17291383</v>
      </c>
      <c r="G53" s="529"/>
      <c r="I53" s="84" t="s">
        <v>148</v>
      </c>
      <c r="J53" s="23"/>
      <c r="K53" s="23"/>
      <c r="L53" s="23"/>
      <c r="M53" s="85"/>
      <c r="N53" s="23"/>
      <c r="O53" s="23"/>
    </row>
    <row r="54" spans="1:15" ht="18" customHeight="1" x14ac:dyDescent="0.15">
      <c r="A54" s="103" t="s">
        <v>32</v>
      </c>
      <c r="B54" s="108">
        <v>1797773</v>
      </c>
      <c r="C54" s="83">
        <v>149397</v>
      </c>
      <c r="D54" s="492">
        <f t="shared" si="9"/>
        <v>1947170</v>
      </c>
      <c r="E54" s="493"/>
      <c r="F54" s="528"/>
      <c r="G54" s="529"/>
      <c r="I54" s="86"/>
      <c r="J54" s="500">
        <f>D61</f>
        <v>19045264</v>
      </c>
      <c r="K54" s="466"/>
      <c r="L54" s="23" t="s">
        <v>21</v>
      </c>
      <c r="M54" s="85"/>
      <c r="N54" s="23"/>
      <c r="O54" s="23"/>
    </row>
    <row r="55" spans="1:15" ht="18" customHeight="1" thickBot="1" x14ac:dyDescent="0.2">
      <c r="A55" s="103" t="s">
        <v>33</v>
      </c>
      <c r="B55" s="108">
        <v>2474370</v>
      </c>
      <c r="C55" s="83">
        <v>127531</v>
      </c>
      <c r="D55" s="492">
        <f t="shared" si="9"/>
        <v>2601901</v>
      </c>
      <c r="E55" s="493"/>
      <c r="F55" s="528"/>
      <c r="G55" s="529"/>
      <c r="I55" s="84" t="s">
        <v>149</v>
      </c>
      <c r="J55" s="23"/>
      <c r="K55" s="23"/>
      <c r="L55" s="23"/>
      <c r="M55" s="85"/>
      <c r="N55" s="23"/>
      <c r="O55" s="23"/>
    </row>
    <row r="56" spans="1:15" ht="18" customHeight="1" thickBot="1" x14ac:dyDescent="0.2">
      <c r="A56" s="103" t="s">
        <v>40</v>
      </c>
      <c r="B56" s="108">
        <v>1358107</v>
      </c>
      <c r="C56" s="83">
        <v>284521</v>
      </c>
      <c r="D56" s="492">
        <f t="shared" si="9"/>
        <v>1642628</v>
      </c>
      <c r="E56" s="493"/>
      <c r="F56" s="528"/>
      <c r="G56" s="529"/>
      <c r="I56" s="86"/>
      <c r="J56" s="518">
        <f>J50+J52-J54</f>
        <v>5982793</v>
      </c>
      <c r="K56" s="519"/>
      <c r="L56" s="23" t="s">
        <v>21</v>
      </c>
      <c r="M56" s="85"/>
      <c r="N56" s="23"/>
      <c r="O56" s="23"/>
    </row>
    <row r="57" spans="1:15" ht="18" customHeight="1" x14ac:dyDescent="0.15">
      <c r="A57" s="103" t="s">
        <v>45</v>
      </c>
      <c r="B57" s="132"/>
      <c r="C57" s="131">
        <v>62063</v>
      </c>
      <c r="D57" s="511">
        <f t="shared" si="9"/>
        <v>62063</v>
      </c>
      <c r="E57" s="512"/>
      <c r="F57" s="528"/>
      <c r="G57" s="529"/>
      <c r="I57" s="87"/>
      <c r="J57" s="145"/>
      <c r="K57" s="88"/>
      <c r="L57" s="88"/>
      <c r="M57" s="89"/>
      <c r="N57" s="23"/>
      <c r="O57" s="23"/>
    </row>
    <row r="58" spans="1:15" ht="18" customHeight="1" x14ac:dyDescent="0.15">
      <c r="A58" s="103" t="s">
        <v>48</v>
      </c>
      <c r="B58" s="99"/>
      <c r="C58" s="83">
        <v>11232</v>
      </c>
      <c r="D58" s="492">
        <f t="shared" si="9"/>
        <v>11232</v>
      </c>
      <c r="E58" s="493"/>
      <c r="F58" s="522"/>
      <c r="G58" s="523"/>
      <c r="H58" s="23"/>
      <c r="I58" s="23"/>
      <c r="J58" s="500"/>
      <c r="K58" s="466"/>
      <c r="L58" s="23"/>
      <c r="M58" s="23"/>
      <c r="N58" s="23"/>
      <c r="O58" s="23"/>
    </row>
    <row r="59" spans="1:15" ht="18" customHeight="1" x14ac:dyDescent="0.15">
      <c r="A59" s="103" t="s">
        <v>51</v>
      </c>
      <c r="B59" s="99"/>
      <c r="C59" s="83">
        <v>3816</v>
      </c>
      <c r="D59" s="492">
        <f t="shared" si="9"/>
        <v>3816</v>
      </c>
      <c r="E59" s="493"/>
      <c r="F59" s="524"/>
      <c r="G59" s="525"/>
      <c r="I59" s="23"/>
      <c r="J59" s="133"/>
      <c r="K59" s="23"/>
      <c r="L59" s="23"/>
      <c r="M59" s="80"/>
      <c r="N59" s="23"/>
      <c r="O59" s="23"/>
    </row>
    <row r="60" spans="1:15" ht="18" customHeight="1" thickBot="1" x14ac:dyDescent="0.2">
      <c r="A60" s="107" t="s">
        <v>54</v>
      </c>
      <c r="B60" s="132">
        <v>751156</v>
      </c>
      <c r="C60" s="113">
        <v>1002725</v>
      </c>
      <c r="D60" s="520">
        <f t="shared" si="9"/>
        <v>1753881</v>
      </c>
      <c r="E60" s="521"/>
      <c r="F60" s="526"/>
      <c r="G60" s="527"/>
      <c r="I60" s="23"/>
      <c r="J60" s="500"/>
      <c r="K60" s="466"/>
      <c r="L60" s="23"/>
      <c r="N60" s="23"/>
      <c r="O60" s="23"/>
    </row>
    <row r="61" spans="1:15" ht="18" customHeight="1" thickBot="1" x14ac:dyDescent="0.2">
      <c r="A61" s="98" t="s">
        <v>24</v>
      </c>
      <c r="B61" s="110">
        <f>SUM(B49:B60)</f>
        <v>15861486</v>
      </c>
      <c r="C61" s="97">
        <f>SUM(C49:C60)</f>
        <v>3183778</v>
      </c>
      <c r="D61" s="513">
        <f>SUM(D49:D60)</f>
        <v>19045264</v>
      </c>
      <c r="E61" s="514"/>
      <c r="F61" s="515"/>
      <c r="G61" s="516"/>
      <c r="I61" s="23"/>
      <c r="J61" s="23"/>
      <c r="K61" s="23"/>
      <c r="L61" s="23"/>
      <c r="N61" s="80"/>
      <c r="O61" s="80"/>
    </row>
    <row r="62" spans="1:15" ht="17.25" customHeight="1" x14ac:dyDescent="0.15">
      <c r="A62" s="36"/>
      <c r="B62" s="80"/>
      <c r="C62" s="80"/>
      <c r="D62" s="80"/>
      <c r="E62" s="80"/>
      <c r="F62" s="20"/>
      <c r="I62" s="23"/>
      <c r="J62" s="23"/>
      <c r="K62" s="23"/>
      <c r="L62" s="23"/>
    </row>
    <row r="63" spans="1:15" x14ac:dyDescent="0.15">
      <c r="B63" s="20"/>
      <c r="C63" s="20"/>
      <c r="D63" s="20"/>
      <c r="K63" s="23"/>
      <c r="L63" s="23"/>
    </row>
    <row r="64" spans="1:15" x14ac:dyDescent="0.15">
      <c r="L64" s="23"/>
    </row>
    <row r="65" spans="12:12" x14ac:dyDescent="0.15">
      <c r="L65" s="80"/>
    </row>
  </sheetData>
  <mergeCells count="49">
    <mergeCell ref="O1:P1"/>
    <mergeCell ref="C2:I2"/>
    <mergeCell ref="M2:N2"/>
    <mergeCell ref="O2:P2"/>
    <mergeCell ref="A4:B4"/>
    <mergeCell ref="A5:A8"/>
    <mergeCell ref="A9:A15"/>
    <mergeCell ref="A16:A18"/>
    <mergeCell ref="A19:B19"/>
    <mergeCell ref="A20:B20"/>
    <mergeCell ref="B21:O21"/>
    <mergeCell ref="A23:B23"/>
    <mergeCell ref="D48:E48"/>
    <mergeCell ref="F48:G48"/>
    <mergeCell ref="A24:B24"/>
    <mergeCell ref="A25:F25"/>
    <mergeCell ref="A26:B26"/>
    <mergeCell ref="A27:A29"/>
    <mergeCell ref="A30:A32"/>
    <mergeCell ref="A33:A35"/>
    <mergeCell ref="A36:A38"/>
    <mergeCell ref="A39:A41"/>
    <mergeCell ref="A42:A44"/>
    <mergeCell ref="B45:O45"/>
    <mergeCell ref="A47:D47"/>
    <mergeCell ref="D52:E52"/>
    <mergeCell ref="J52:K52"/>
    <mergeCell ref="D53:E53"/>
    <mergeCell ref="D54:E54"/>
    <mergeCell ref="J54:K54"/>
    <mergeCell ref="F49:G52"/>
    <mergeCell ref="F53:G57"/>
    <mergeCell ref="D55:E55"/>
    <mergeCell ref="D56:E56"/>
    <mergeCell ref="J56:K56"/>
    <mergeCell ref="D57:E57"/>
    <mergeCell ref="D49:E49"/>
    <mergeCell ref="D50:E50"/>
    <mergeCell ref="J50:K50"/>
    <mergeCell ref="D51:E51"/>
    <mergeCell ref="D61:E61"/>
    <mergeCell ref="F61:G61"/>
    <mergeCell ref="D58:E58"/>
    <mergeCell ref="J58:K58"/>
    <mergeCell ref="D59:E59"/>
    <mergeCell ref="D60:E60"/>
    <mergeCell ref="F60:G60"/>
    <mergeCell ref="J60:K60"/>
    <mergeCell ref="F58:G59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="85" zoomScaleNormal="100" workbookViewId="0">
      <selection activeCell="J59" sqref="J59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62"/>
      <c r="P1" s="462"/>
    </row>
    <row r="2" spans="1:16" ht="20.25" customHeight="1" x14ac:dyDescent="0.15">
      <c r="C2" s="463" t="s">
        <v>141</v>
      </c>
      <c r="D2" s="463"/>
      <c r="E2" s="463"/>
      <c r="F2" s="463"/>
      <c r="G2" s="463"/>
      <c r="H2" s="463"/>
      <c r="I2" s="463"/>
      <c r="J2" s="37"/>
      <c r="M2" s="464" t="s">
        <v>49</v>
      </c>
      <c r="N2" s="465"/>
      <c r="O2" s="466"/>
      <c r="P2" s="46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67" t="s">
        <v>16</v>
      </c>
      <c r="B4" s="468"/>
      <c r="C4" s="17" t="s">
        <v>4</v>
      </c>
      <c r="D4" s="11" t="s">
        <v>5</v>
      </c>
      <c r="E4" s="11" t="s">
        <v>18</v>
      </c>
      <c r="F4" s="11" t="s">
        <v>87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469" t="s">
        <v>28</v>
      </c>
      <c r="B5" s="40" t="s">
        <v>1</v>
      </c>
      <c r="C5" s="1">
        <v>20086</v>
      </c>
      <c r="D5" s="2">
        <v>34559</v>
      </c>
      <c r="E5" s="2">
        <v>23648</v>
      </c>
      <c r="F5" s="2">
        <v>34825</v>
      </c>
      <c r="G5" s="2">
        <v>26129</v>
      </c>
      <c r="H5" s="2">
        <v>26396</v>
      </c>
      <c r="I5" s="46">
        <v>24079</v>
      </c>
      <c r="J5" s="46">
        <v>15579</v>
      </c>
      <c r="K5" s="46">
        <v>39803</v>
      </c>
      <c r="L5" s="46">
        <v>13053</v>
      </c>
      <c r="M5" s="46">
        <v>27104</v>
      </c>
      <c r="N5" s="3">
        <v>24537</v>
      </c>
      <c r="O5" s="62">
        <f t="shared" ref="O5:O19" si="0">SUM(C5:N5)</f>
        <v>309798</v>
      </c>
    </row>
    <row r="6" spans="1:16" ht="27" customHeight="1" x14ac:dyDescent="0.15">
      <c r="A6" s="469"/>
      <c r="B6" s="119" t="s">
        <v>103</v>
      </c>
      <c r="C6" s="1">
        <v>1021991</v>
      </c>
      <c r="D6" s="2">
        <v>1833480</v>
      </c>
      <c r="E6" s="2">
        <v>805076</v>
      </c>
      <c r="F6" s="2">
        <v>1706201</v>
      </c>
      <c r="G6" s="2">
        <v>1989676</v>
      </c>
      <c r="H6" s="2">
        <v>1955952</v>
      </c>
      <c r="I6" s="46">
        <v>1883223</v>
      </c>
      <c r="J6" s="46">
        <v>1418661</v>
      </c>
      <c r="K6" s="46"/>
      <c r="L6" s="46"/>
      <c r="M6" s="46"/>
      <c r="N6" s="3">
        <v>1425053</v>
      </c>
      <c r="O6" s="62">
        <f t="shared" si="0"/>
        <v>14039313</v>
      </c>
    </row>
    <row r="7" spans="1:16" ht="27" customHeight="1" x14ac:dyDescent="0.15">
      <c r="A7" s="469"/>
      <c r="B7" s="40" t="s">
        <v>2</v>
      </c>
      <c r="C7" s="1">
        <v>62491</v>
      </c>
      <c r="D7" s="2">
        <v>83277</v>
      </c>
      <c r="E7" s="2">
        <v>32959</v>
      </c>
      <c r="F7" s="2">
        <v>56903</v>
      </c>
      <c r="G7" s="2">
        <v>73360</v>
      </c>
      <c r="H7" s="2">
        <v>61130</v>
      </c>
      <c r="I7" s="46">
        <v>57320</v>
      </c>
      <c r="J7" s="46">
        <v>56451</v>
      </c>
      <c r="K7" s="46">
        <v>16600</v>
      </c>
      <c r="L7" s="46">
        <v>900</v>
      </c>
      <c r="M7" s="46">
        <v>4000</v>
      </c>
      <c r="N7" s="3">
        <v>38927</v>
      </c>
      <c r="O7" s="62">
        <f t="shared" si="0"/>
        <v>544318</v>
      </c>
    </row>
    <row r="8" spans="1:16" ht="27" customHeight="1" x14ac:dyDescent="0.15">
      <c r="A8" s="469"/>
      <c r="B8" s="41" t="s">
        <v>3</v>
      </c>
      <c r="C8" s="6">
        <f t="shared" ref="C8:N8" si="1">SUM(C5:C7)</f>
        <v>1104568</v>
      </c>
      <c r="D8" s="7">
        <f t="shared" si="1"/>
        <v>1951316</v>
      </c>
      <c r="E8" s="7">
        <f t="shared" si="1"/>
        <v>861683</v>
      </c>
      <c r="F8" s="7">
        <f t="shared" si="1"/>
        <v>1797929</v>
      </c>
      <c r="G8" s="7">
        <f t="shared" si="1"/>
        <v>2089165</v>
      </c>
      <c r="H8" s="7">
        <f t="shared" si="1"/>
        <v>2043478</v>
      </c>
      <c r="I8" s="44">
        <f t="shared" si="1"/>
        <v>1964622</v>
      </c>
      <c r="J8" s="44">
        <f t="shared" si="1"/>
        <v>1490691</v>
      </c>
      <c r="K8" s="44">
        <f t="shared" si="1"/>
        <v>56403</v>
      </c>
      <c r="L8" s="44">
        <f t="shared" si="1"/>
        <v>13953</v>
      </c>
      <c r="M8" s="44">
        <f t="shared" si="1"/>
        <v>31104</v>
      </c>
      <c r="N8" s="8">
        <f t="shared" si="1"/>
        <v>1488517</v>
      </c>
      <c r="O8" s="63">
        <f t="shared" si="0"/>
        <v>14893429</v>
      </c>
    </row>
    <row r="9" spans="1:16" ht="27" customHeight="1" x14ac:dyDescent="0.15">
      <c r="A9" s="470" t="s">
        <v>11</v>
      </c>
      <c r="B9" s="41" t="s">
        <v>0</v>
      </c>
      <c r="C9" s="26">
        <v>38990</v>
      </c>
      <c r="D9" s="27">
        <v>79772</v>
      </c>
      <c r="E9" s="27">
        <v>19493</v>
      </c>
      <c r="F9" s="27">
        <v>51247</v>
      </c>
      <c r="G9" s="27">
        <v>48581</v>
      </c>
      <c r="H9" s="27">
        <v>24255</v>
      </c>
      <c r="I9" s="46">
        <v>51216</v>
      </c>
      <c r="J9" s="46">
        <v>41229</v>
      </c>
      <c r="K9" s="46">
        <v>28779</v>
      </c>
      <c r="L9" s="46"/>
      <c r="M9" s="46">
        <v>41661</v>
      </c>
      <c r="N9" s="3">
        <v>52601</v>
      </c>
      <c r="O9" s="62">
        <f t="shared" si="0"/>
        <v>477824</v>
      </c>
    </row>
    <row r="10" spans="1:16" ht="27" customHeight="1" x14ac:dyDescent="0.15">
      <c r="A10" s="471"/>
      <c r="B10" s="41" t="s">
        <v>88</v>
      </c>
      <c r="C10" s="26">
        <v>24963</v>
      </c>
      <c r="D10" s="27">
        <v>7770</v>
      </c>
      <c r="E10" s="27">
        <v>3350</v>
      </c>
      <c r="F10" s="27">
        <v>8524</v>
      </c>
      <c r="G10" s="27">
        <v>12900</v>
      </c>
      <c r="H10" s="27">
        <v>14025</v>
      </c>
      <c r="I10" s="47">
        <v>3404</v>
      </c>
      <c r="J10" s="47">
        <v>17906</v>
      </c>
      <c r="K10" s="47">
        <v>9600</v>
      </c>
      <c r="L10" s="47">
        <v>5400</v>
      </c>
      <c r="M10" s="47">
        <v>2100</v>
      </c>
      <c r="N10" s="28">
        <v>8911</v>
      </c>
      <c r="O10" s="62">
        <f t="shared" si="0"/>
        <v>118853</v>
      </c>
    </row>
    <row r="11" spans="1:16" ht="27" customHeight="1" x14ac:dyDescent="0.15">
      <c r="A11" s="471"/>
      <c r="B11" s="40" t="s">
        <v>8</v>
      </c>
      <c r="C11" s="1">
        <v>15622</v>
      </c>
      <c r="D11" s="2">
        <v>0</v>
      </c>
      <c r="E11" s="2">
        <v>0</v>
      </c>
      <c r="F11" s="2">
        <v>16707</v>
      </c>
      <c r="G11" s="2">
        <v>12252</v>
      </c>
      <c r="H11" s="2">
        <v>0</v>
      </c>
      <c r="I11" s="46">
        <v>10575</v>
      </c>
      <c r="J11" s="46"/>
      <c r="K11" s="46">
        <v>5229</v>
      </c>
      <c r="L11" s="46">
        <v>1100</v>
      </c>
      <c r="M11" s="46"/>
      <c r="N11" s="3">
        <v>4248</v>
      </c>
      <c r="O11" s="62">
        <f t="shared" si="0"/>
        <v>65733</v>
      </c>
    </row>
    <row r="12" spans="1:16" ht="27" customHeight="1" x14ac:dyDescent="0.15">
      <c r="A12" s="471"/>
      <c r="B12" s="40" t="s">
        <v>9</v>
      </c>
      <c r="C12" s="1">
        <v>5000</v>
      </c>
      <c r="D12" s="2">
        <v>4517</v>
      </c>
      <c r="E12" s="2">
        <v>4595</v>
      </c>
      <c r="F12" s="2">
        <v>6901</v>
      </c>
      <c r="G12" s="2">
        <v>9163</v>
      </c>
      <c r="H12" s="2">
        <v>5030</v>
      </c>
      <c r="I12" s="46"/>
      <c r="J12" s="46">
        <v>12559</v>
      </c>
      <c r="K12" s="46">
        <v>5951</v>
      </c>
      <c r="L12" s="46"/>
      <c r="M12" s="46">
        <v>2900</v>
      </c>
      <c r="N12" s="3">
        <v>4519</v>
      </c>
      <c r="O12" s="62">
        <f t="shared" si="0"/>
        <v>61135</v>
      </c>
    </row>
    <row r="13" spans="1:16" ht="27" customHeight="1" x14ac:dyDescent="0.15">
      <c r="A13" s="471"/>
      <c r="B13" s="40" t="s">
        <v>10</v>
      </c>
      <c r="C13" s="1">
        <v>7892</v>
      </c>
      <c r="D13" s="2">
        <v>6175</v>
      </c>
      <c r="E13" s="2">
        <v>5120</v>
      </c>
      <c r="F13" s="2">
        <v>4357</v>
      </c>
      <c r="G13" s="2">
        <v>10981</v>
      </c>
      <c r="H13" s="2">
        <v>6500</v>
      </c>
      <c r="I13" s="46">
        <v>7738</v>
      </c>
      <c r="J13" s="46">
        <v>8518</v>
      </c>
      <c r="K13" s="46">
        <v>17280</v>
      </c>
      <c r="L13" s="46"/>
      <c r="M13" s="46"/>
      <c r="N13" s="3">
        <v>5000</v>
      </c>
      <c r="O13" s="62">
        <f t="shared" si="0"/>
        <v>79561</v>
      </c>
    </row>
    <row r="14" spans="1:16" ht="27" customHeight="1" x14ac:dyDescent="0.15">
      <c r="A14" s="471"/>
      <c r="B14" s="71" t="s">
        <v>104</v>
      </c>
      <c r="C14" s="1"/>
      <c r="D14" s="2">
        <v>999</v>
      </c>
      <c r="E14" s="2"/>
      <c r="F14" s="2">
        <v>12411</v>
      </c>
      <c r="G14" s="2">
        <v>11501</v>
      </c>
      <c r="H14" s="2">
        <v>6815</v>
      </c>
      <c r="I14" s="46"/>
      <c r="J14" s="46">
        <v>1761</v>
      </c>
      <c r="K14" s="46"/>
      <c r="L14" s="46">
        <v>5523</v>
      </c>
      <c r="M14" s="46"/>
      <c r="N14" s="3">
        <v>4763</v>
      </c>
      <c r="O14" s="62">
        <f t="shared" si="0"/>
        <v>43773</v>
      </c>
    </row>
    <row r="15" spans="1:16" ht="27" customHeight="1" x14ac:dyDescent="0.15">
      <c r="A15" s="472"/>
      <c r="B15" s="41" t="s">
        <v>3</v>
      </c>
      <c r="C15" s="6">
        <f t="shared" ref="C15:N15" si="2">SUM(C9:C14)</f>
        <v>92467</v>
      </c>
      <c r="D15" s="7">
        <f t="shared" si="2"/>
        <v>99233</v>
      </c>
      <c r="E15" s="7">
        <f t="shared" si="2"/>
        <v>32558</v>
      </c>
      <c r="F15" s="7">
        <f t="shared" si="2"/>
        <v>100147</v>
      </c>
      <c r="G15" s="7">
        <f t="shared" si="2"/>
        <v>105378</v>
      </c>
      <c r="H15" s="7">
        <f t="shared" si="2"/>
        <v>56625</v>
      </c>
      <c r="I15" s="44">
        <f t="shared" si="2"/>
        <v>72933</v>
      </c>
      <c r="J15" s="44">
        <f t="shared" si="2"/>
        <v>81973</v>
      </c>
      <c r="K15" s="44">
        <f t="shared" si="2"/>
        <v>66839</v>
      </c>
      <c r="L15" s="44">
        <f t="shared" si="2"/>
        <v>12023</v>
      </c>
      <c r="M15" s="44">
        <f t="shared" si="2"/>
        <v>46661</v>
      </c>
      <c r="N15" s="8">
        <f t="shared" si="2"/>
        <v>80042</v>
      </c>
      <c r="O15" s="63">
        <f t="shared" si="0"/>
        <v>846879</v>
      </c>
    </row>
    <row r="16" spans="1:16" ht="27" customHeight="1" x14ac:dyDescent="0.15">
      <c r="A16" s="469" t="s">
        <v>13</v>
      </c>
      <c r="B16" s="40" t="s">
        <v>12</v>
      </c>
      <c r="C16" s="1">
        <v>6721</v>
      </c>
      <c r="D16" s="2">
        <v>4000</v>
      </c>
      <c r="E16" s="2"/>
      <c r="F16" s="2">
        <v>3000</v>
      </c>
      <c r="G16" s="2"/>
      <c r="H16" s="2">
        <v>5000</v>
      </c>
      <c r="I16" s="46"/>
      <c r="J16" s="46">
        <v>500000</v>
      </c>
      <c r="K16" s="46">
        <v>1000000</v>
      </c>
      <c r="L16" s="46"/>
      <c r="M16" s="46"/>
      <c r="N16" s="3">
        <v>3000</v>
      </c>
      <c r="O16" s="62">
        <f t="shared" si="0"/>
        <v>1521721</v>
      </c>
    </row>
    <row r="17" spans="1:15" ht="27" customHeight="1" x14ac:dyDescent="0.15">
      <c r="A17" s="473"/>
      <c r="B17" s="40" t="s">
        <v>14</v>
      </c>
      <c r="C17" s="1"/>
      <c r="D17" s="2">
        <v>678000</v>
      </c>
      <c r="E17" s="2"/>
      <c r="F17" s="2"/>
      <c r="G17" s="2">
        <v>200000</v>
      </c>
      <c r="H17" s="2">
        <v>1000000</v>
      </c>
      <c r="I17" s="46">
        <v>300000</v>
      </c>
      <c r="J17" s="46"/>
      <c r="K17" s="46">
        <v>42371</v>
      </c>
      <c r="L17" s="46"/>
      <c r="M17" s="46">
        <v>150000</v>
      </c>
      <c r="N17" s="3">
        <v>200000</v>
      </c>
      <c r="O17" s="62">
        <f t="shared" si="0"/>
        <v>2570371</v>
      </c>
    </row>
    <row r="18" spans="1:15" ht="27" customHeight="1" x14ac:dyDescent="0.15">
      <c r="A18" s="473"/>
      <c r="B18" s="41" t="s">
        <v>3</v>
      </c>
      <c r="C18" s="6">
        <f t="shared" ref="C18:N18" si="3">SUM(C16:C17)</f>
        <v>6721</v>
      </c>
      <c r="D18" s="7">
        <f t="shared" si="3"/>
        <v>682000</v>
      </c>
      <c r="E18" s="7">
        <f t="shared" si="3"/>
        <v>0</v>
      </c>
      <c r="F18" s="7">
        <f t="shared" si="3"/>
        <v>3000</v>
      </c>
      <c r="G18" s="7">
        <f t="shared" si="3"/>
        <v>200000</v>
      </c>
      <c r="H18" s="7">
        <f t="shared" si="3"/>
        <v>1005000</v>
      </c>
      <c r="I18" s="44">
        <f t="shared" si="3"/>
        <v>300000</v>
      </c>
      <c r="J18" s="44">
        <f t="shared" si="3"/>
        <v>500000</v>
      </c>
      <c r="K18" s="44">
        <f t="shared" si="3"/>
        <v>1042371</v>
      </c>
      <c r="L18" s="44">
        <f t="shared" si="3"/>
        <v>0</v>
      </c>
      <c r="M18" s="44">
        <f t="shared" si="3"/>
        <v>150000</v>
      </c>
      <c r="N18" s="8">
        <f t="shared" si="3"/>
        <v>203000</v>
      </c>
      <c r="O18" s="63">
        <f t="shared" si="0"/>
        <v>4092092</v>
      </c>
    </row>
    <row r="19" spans="1:15" ht="27" customHeight="1" x14ac:dyDescent="0.15">
      <c r="A19" s="474" t="s">
        <v>15</v>
      </c>
      <c r="B19" s="475"/>
      <c r="C19" s="14">
        <f t="shared" ref="C19:N19" si="4">C8+C15+C18</f>
        <v>1203756</v>
      </c>
      <c r="D19" s="15">
        <f t="shared" si="4"/>
        <v>2732549</v>
      </c>
      <c r="E19" s="15">
        <f t="shared" si="4"/>
        <v>894241</v>
      </c>
      <c r="F19" s="15">
        <f t="shared" si="4"/>
        <v>1901076</v>
      </c>
      <c r="G19" s="15">
        <f t="shared" si="4"/>
        <v>2394543</v>
      </c>
      <c r="H19" s="15">
        <f t="shared" si="4"/>
        <v>3105103</v>
      </c>
      <c r="I19" s="34">
        <f t="shared" si="4"/>
        <v>2337555</v>
      </c>
      <c r="J19" s="34">
        <f t="shared" si="4"/>
        <v>2072664</v>
      </c>
      <c r="K19" s="34">
        <f t="shared" si="4"/>
        <v>1165613</v>
      </c>
      <c r="L19" s="34">
        <f t="shared" si="4"/>
        <v>25976</v>
      </c>
      <c r="M19" s="34">
        <f t="shared" si="4"/>
        <v>227765</v>
      </c>
      <c r="N19" s="16">
        <f t="shared" si="4"/>
        <v>1771559</v>
      </c>
      <c r="O19" s="64">
        <f t="shared" si="0"/>
        <v>19832400</v>
      </c>
    </row>
    <row r="20" spans="1:15" ht="27" customHeight="1" thickBot="1" x14ac:dyDescent="0.2">
      <c r="A20" s="476" t="s">
        <v>19</v>
      </c>
      <c r="B20" s="477"/>
      <c r="C20" s="9">
        <f>C19</f>
        <v>1203756</v>
      </c>
      <c r="D20" s="10">
        <f t="shared" ref="D20:N20" si="5">C20+D19</f>
        <v>3936305</v>
      </c>
      <c r="E20" s="10">
        <f t="shared" si="5"/>
        <v>4830546</v>
      </c>
      <c r="F20" s="10">
        <f t="shared" si="5"/>
        <v>6731622</v>
      </c>
      <c r="G20" s="10">
        <f t="shared" si="5"/>
        <v>9126165</v>
      </c>
      <c r="H20" s="10">
        <f t="shared" si="5"/>
        <v>12231268</v>
      </c>
      <c r="I20" s="35">
        <f t="shared" si="5"/>
        <v>14568823</v>
      </c>
      <c r="J20" s="35">
        <f t="shared" si="5"/>
        <v>16641487</v>
      </c>
      <c r="K20" s="35">
        <f t="shared" si="5"/>
        <v>17807100</v>
      </c>
      <c r="L20" s="35">
        <f t="shared" si="5"/>
        <v>17833076</v>
      </c>
      <c r="M20" s="35">
        <f t="shared" si="5"/>
        <v>18060841</v>
      </c>
      <c r="N20" s="18">
        <f t="shared" si="5"/>
        <v>19832400</v>
      </c>
      <c r="O20" s="65"/>
    </row>
    <row r="21" spans="1:15" ht="21" customHeight="1" x14ac:dyDescent="0.15">
      <c r="B21" s="462" t="s">
        <v>26</v>
      </c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</row>
    <row r="22" spans="1:15" ht="21" customHeight="1" thickBot="1" x14ac:dyDescent="0.2"/>
    <row r="23" spans="1:15" ht="21" customHeight="1" thickBot="1" x14ac:dyDescent="0.2">
      <c r="A23" s="462" t="s">
        <v>59</v>
      </c>
      <c r="B23" s="462"/>
      <c r="C23" s="73">
        <v>6897922</v>
      </c>
      <c r="D23" s="19" t="s">
        <v>21</v>
      </c>
      <c r="H23" s="74"/>
      <c r="K23" s="74"/>
    </row>
    <row r="24" spans="1:15" ht="21" customHeight="1" x14ac:dyDescent="0.15">
      <c r="A24" s="462"/>
      <c r="B24" s="462"/>
    </row>
    <row r="25" spans="1:15" ht="22.5" customHeight="1" thickBot="1" x14ac:dyDescent="0.2">
      <c r="A25" s="482" t="s">
        <v>62</v>
      </c>
      <c r="B25" s="483"/>
      <c r="C25" s="483"/>
      <c r="D25" s="483"/>
      <c r="E25" s="483"/>
      <c r="F25" s="483"/>
    </row>
    <row r="26" spans="1:15" ht="18" customHeight="1" thickBot="1" x14ac:dyDescent="0.2">
      <c r="A26" s="484" t="s">
        <v>17</v>
      </c>
      <c r="B26" s="481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485" t="s">
        <v>35</v>
      </c>
      <c r="B27" s="42" t="s">
        <v>37</v>
      </c>
      <c r="C27" s="134">
        <v>1</v>
      </c>
      <c r="D27" s="135">
        <v>1</v>
      </c>
      <c r="E27" s="135"/>
      <c r="F27" s="135">
        <v>2</v>
      </c>
      <c r="G27" s="135"/>
      <c r="H27" s="135">
        <v>1</v>
      </c>
      <c r="I27" s="135">
        <v>2</v>
      </c>
      <c r="J27" s="136"/>
      <c r="K27" s="137"/>
      <c r="L27" s="137"/>
      <c r="M27" s="138"/>
      <c r="N27" s="139">
        <v>2</v>
      </c>
      <c r="O27" s="114">
        <f t="shared" ref="O27:O43" si="6">SUM(C27:N27)</f>
        <v>9</v>
      </c>
    </row>
    <row r="28" spans="1:15" ht="21" customHeight="1" x14ac:dyDescent="0.15">
      <c r="A28" s="486"/>
      <c r="B28" s="43" t="s">
        <v>118</v>
      </c>
      <c r="C28" s="134">
        <v>240</v>
      </c>
      <c r="D28" s="135">
        <v>540</v>
      </c>
      <c r="E28" s="135"/>
      <c r="F28" s="135">
        <v>580</v>
      </c>
      <c r="G28" s="135"/>
      <c r="H28" s="135">
        <v>780</v>
      </c>
      <c r="I28" s="135">
        <v>480</v>
      </c>
      <c r="J28" s="136"/>
      <c r="K28" s="137"/>
      <c r="L28" s="137"/>
      <c r="M28" s="138"/>
      <c r="N28" s="139">
        <v>700</v>
      </c>
      <c r="O28" s="114">
        <f t="shared" si="6"/>
        <v>3320</v>
      </c>
    </row>
    <row r="29" spans="1:15" ht="21" customHeight="1" x14ac:dyDescent="0.15">
      <c r="A29" s="486"/>
      <c r="B29" s="43" t="s">
        <v>131</v>
      </c>
      <c r="C29" s="134">
        <v>410421</v>
      </c>
      <c r="D29" s="135">
        <v>923355</v>
      </c>
      <c r="E29" s="135"/>
      <c r="F29" s="135">
        <v>991771</v>
      </c>
      <c r="G29" s="135"/>
      <c r="H29" s="135">
        <v>1333854</v>
      </c>
      <c r="I29" s="135">
        <v>820998</v>
      </c>
      <c r="J29" s="136"/>
      <c r="K29" s="137"/>
      <c r="L29" s="137"/>
      <c r="M29" s="138"/>
      <c r="N29" s="139">
        <v>1197114</v>
      </c>
      <c r="O29" s="114">
        <f>SUM(C29:N29)</f>
        <v>5677513</v>
      </c>
    </row>
    <row r="30" spans="1:15" ht="21" customHeight="1" x14ac:dyDescent="0.15">
      <c r="A30" s="469" t="s">
        <v>34</v>
      </c>
      <c r="B30" s="43" t="s">
        <v>37</v>
      </c>
      <c r="C30" s="140">
        <v>1</v>
      </c>
      <c r="D30" s="141">
        <v>1</v>
      </c>
      <c r="E30" s="141"/>
      <c r="F30" s="141">
        <v>1</v>
      </c>
      <c r="G30" s="141"/>
      <c r="H30" s="141"/>
      <c r="I30" s="135"/>
      <c r="J30" s="136"/>
      <c r="K30" s="137"/>
      <c r="L30" s="137"/>
      <c r="M30" s="138"/>
      <c r="N30" s="139">
        <v>1</v>
      </c>
      <c r="O30" s="114">
        <f t="shared" si="6"/>
        <v>4</v>
      </c>
    </row>
    <row r="31" spans="1:15" ht="21" customHeight="1" x14ac:dyDescent="0.15">
      <c r="A31" s="469"/>
      <c r="B31" s="43" t="s">
        <v>118</v>
      </c>
      <c r="C31" s="140">
        <v>220</v>
      </c>
      <c r="D31" s="141">
        <v>360</v>
      </c>
      <c r="E31" s="141"/>
      <c r="F31" s="141">
        <v>440</v>
      </c>
      <c r="G31" s="141"/>
      <c r="H31" s="141"/>
      <c r="I31" s="135"/>
      <c r="J31" s="136"/>
      <c r="K31" s="137"/>
      <c r="L31" s="137"/>
      <c r="M31" s="138"/>
      <c r="N31" s="139">
        <v>200</v>
      </c>
      <c r="O31" s="114">
        <f t="shared" si="6"/>
        <v>1220</v>
      </c>
    </row>
    <row r="32" spans="1:15" ht="21" customHeight="1" x14ac:dyDescent="0.15">
      <c r="A32" s="469"/>
      <c r="B32" s="43" t="s">
        <v>131</v>
      </c>
      <c r="C32" s="140">
        <v>552220</v>
      </c>
      <c r="D32" s="141">
        <v>903570</v>
      </c>
      <c r="E32" s="141"/>
      <c r="F32" s="141">
        <v>1104403</v>
      </c>
      <c r="G32" s="141"/>
      <c r="H32" s="141"/>
      <c r="I32" s="135"/>
      <c r="J32" s="136"/>
      <c r="K32" s="137"/>
      <c r="L32" s="137"/>
      <c r="M32" s="138"/>
      <c r="N32" s="139">
        <v>501989</v>
      </c>
      <c r="O32" s="114">
        <f>SUM(C32:N32)</f>
        <v>3062182</v>
      </c>
    </row>
    <row r="33" spans="1:15" ht="21" customHeight="1" x14ac:dyDescent="0.15">
      <c r="A33" s="469" t="s">
        <v>36</v>
      </c>
      <c r="B33" s="43" t="s">
        <v>37</v>
      </c>
      <c r="C33" s="140"/>
      <c r="D33" s="141">
        <v>12</v>
      </c>
      <c r="E33" s="141">
        <v>11</v>
      </c>
      <c r="F33" s="141">
        <v>4</v>
      </c>
      <c r="G33" s="141">
        <v>3</v>
      </c>
      <c r="H33" s="141">
        <v>4</v>
      </c>
      <c r="I33" s="135">
        <v>10</v>
      </c>
      <c r="J33" s="136">
        <v>2</v>
      </c>
      <c r="K33" s="137"/>
      <c r="L33" s="137"/>
      <c r="M33" s="138"/>
      <c r="N33" s="139">
        <v>3</v>
      </c>
      <c r="O33" s="114">
        <f t="shared" si="6"/>
        <v>49</v>
      </c>
    </row>
    <row r="34" spans="1:15" ht="21" customHeight="1" x14ac:dyDescent="0.15">
      <c r="A34" s="469"/>
      <c r="B34" s="43" t="s">
        <v>118</v>
      </c>
      <c r="C34" s="142"/>
      <c r="D34" s="143">
        <v>1360</v>
      </c>
      <c r="E34" s="143">
        <v>1320</v>
      </c>
      <c r="F34" s="143">
        <v>360</v>
      </c>
      <c r="G34" s="143">
        <v>260</v>
      </c>
      <c r="H34" s="143">
        <v>600</v>
      </c>
      <c r="I34" s="141">
        <v>1800</v>
      </c>
      <c r="J34" s="104">
        <v>240</v>
      </c>
      <c r="K34" s="137"/>
      <c r="L34" s="137"/>
      <c r="M34" s="138"/>
      <c r="N34" s="139">
        <v>380</v>
      </c>
      <c r="O34" s="114">
        <f t="shared" si="6"/>
        <v>6320</v>
      </c>
    </row>
    <row r="35" spans="1:15" ht="21" customHeight="1" x14ac:dyDescent="0.15">
      <c r="A35" s="469"/>
      <c r="B35" s="43" t="s">
        <v>131</v>
      </c>
      <c r="C35" s="142"/>
      <c r="D35" s="143">
        <v>1373487</v>
      </c>
      <c r="E35" s="143">
        <v>1333090</v>
      </c>
      <c r="F35" s="143">
        <v>363570</v>
      </c>
      <c r="G35" s="143">
        <v>262578</v>
      </c>
      <c r="H35" s="143">
        <v>605950</v>
      </c>
      <c r="I35" s="141">
        <v>1817850</v>
      </c>
      <c r="J35" s="104">
        <v>242380</v>
      </c>
      <c r="K35" s="137"/>
      <c r="L35" s="137"/>
      <c r="M35" s="138"/>
      <c r="N35" s="144">
        <v>383768</v>
      </c>
      <c r="O35" s="114">
        <f>SUM(C35:N35)</f>
        <v>6382673</v>
      </c>
    </row>
    <row r="36" spans="1:15" ht="21" customHeight="1" x14ac:dyDescent="0.15">
      <c r="A36" s="469" t="s">
        <v>60</v>
      </c>
      <c r="B36" s="43" t="s">
        <v>37</v>
      </c>
      <c r="C36" s="142"/>
      <c r="D36" s="143">
        <v>2</v>
      </c>
      <c r="E36" s="143"/>
      <c r="F36" s="143">
        <v>4</v>
      </c>
      <c r="G36" s="143">
        <v>6</v>
      </c>
      <c r="H36" s="143">
        <v>4</v>
      </c>
      <c r="I36" s="141">
        <v>3</v>
      </c>
      <c r="J36" s="104">
        <v>2</v>
      </c>
      <c r="K36" s="146"/>
      <c r="L36" s="137"/>
      <c r="M36" s="138"/>
      <c r="N36" s="144">
        <v>1</v>
      </c>
      <c r="O36" s="114">
        <f t="shared" si="6"/>
        <v>22</v>
      </c>
    </row>
    <row r="37" spans="1:15" ht="21" customHeight="1" x14ac:dyDescent="0.15">
      <c r="A37" s="469"/>
      <c r="B37" s="43" t="s">
        <v>118</v>
      </c>
      <c r="C37" s="142"/>
      <c r="D37" s="143">
        <v>120</v>
      </c>
      <c r="E37" s="143"/>
      <c r="F37" s="143">
        <v>240</v>
      </c>
      <c r="G37" s="143">
        <v>320</v>
      </c>
      <c r="H37" s="143">
        <v>240</v>
      </c>
      <c r="I37" s="141">
        <v>180</v>
      </c>
      <c r="J37" s="104">
        <v>120</v>
      </c>
      <c r="K37" s="137"/>
      <c r="L37" s="137"/>
      <c r="M37" s="138"/>
      <c r="N37" s="144">
        <v>60</v>
      </c>
      <c r="O37" s="114">
        <f t="shared" si="6"/>
        <v>1280</v>
      </c>
    </row>
    <row r="38" spans="1:15" ht="21" customHeight="1" x14ac:dyDescent="0.15">
      <c r="A38" s="469"/>
      <c r="B38" s="43" t="s">
        <v>131</v>
      </c>
      <c r="C38" s="142"/>
      <c r="D38" s="143">
        <v>313785</v>
      </c>
      <c r="E38" s="143"/>
      <c r="F38" s="143">
        <v>626380</v>
      </c>
      <c r="G38" s="143">
        <v>835173</v>
      </c>
      <c r="H38" s="143">
        <v>626380</v>
      </c>
      <c r="I38" s="141">
        <v>469785</v>
      </c>
      <c r="J38" s="104">
        <v>313785</v>
      </c>
      <c r="K38" s="137"/>
      <c r="L38" s="137"/>
      <c r="M38" s="138"/>
      <c r="N38" s="144">
        <v>157785</v>
      </c>
      <c r="O38" s="114">
        <f>SUM(C38:N38)</f>
        <v>3343073</v>
      </c>
    </row>
    <row r="39" spans="1:15" ht="21" customHeight="1" x14ac:dyDescent="0.15">
      <c r="A39" s="469" t="s">
        <v>61</v>
      </c>
      <c r="B39" s="43" t="s">
        <v>37</v>
      </c>
      <c r="C39" s="142"/>
      <c r="D39" s="143">
        <v>2</v>
      </c>
      <c r="E39" s="143">
        <v>1</v>
      </c>
      <c r="F39" s="143">
        <v>2</v>
      </c>
      <c r="G39" s="143">
        <v>2</v>
      </c>
      <c r="H39" s="143">
        <v>2</v>
      </c>
      <c r="I39" s="141"/>
      <c r="J39" s="104">
        <v>1</v>
      </c>
      <c r="K39" s="137"/>
      <c r="L39" s="137"/>
      <c r="M39" s="138"/>
      <c r="N39" s="144">
        <v>1</v>
      </c>
      <c r="O39" s="114">
        <f t="shared" si="6"/>
        <v>11</v>
      </c>
    </row>
    <row r="40" spans="1:15" ht="21" customHeight="1" x14ac:dyDescent="0.15">
      <c r="A40" s="469"/>
      <c r="B40" s="43" t="s">
        <v>118</v>
      </c>
      <c r="C40" s="142"/>
      <c r="D40" s="143">
        <v>80</v>
      </c>
      <c r="E40" s="143">
        <v>40</v>
      </c>
      <c r="F40" s="143">
        <v>80</v>
      </c>
      <c r="G40" s="143">
        <v>80</v>
      </c>
      <c r="H40" s="143">
        <v>120</v>
      </c>
      <c r="I40" s="141"/>
      <c r="J40" s="104">
        <v>60</v>
      </c>
      <c r="K40" s="137"/>
      <c r="L40" s="137"/>
      <c r="M40" s="138"/>
      <c r="N40" s="144">
        <v>60</v>
      </c>
      <c r="O40" s="114">
        <f t="shared" si="6"/>
        <v>520</v>
      </c>
    </row>
    <row r="41" spans="1:15" ht="21" customHeight="1" thickBot="1" x14ac:dyDescent="0.2">
      <c r="A41" s="487"/>
      <c r="B41" s="156" t="s">
        <v>131</v>
      </c>
      <c r="C41" s="142"/>
      <c r="D41" s="143">
        <v>201785</v>
      </c>
      <c r="E41" s="143">
        <v>101785</v>
      </c>
      <c r="F41" s="143">
        <v>201785</v>
      </c>
      <c r="G41" s="143">
        <v>201785</v>
      </c>
      <c r="H41" s="143">
        <v>301785</v>
      </c>
      <c r="I41" s="143"/>
      <c r="J41" s="147">
        <v>151785</v>
      </c>
      <c r="K41" s="148"/>
      <c r="L41" s="148"/>
      <c r="M41" s="149"/>
      <c r="N41" s="150">
        <v>151785</v>
      </c>
      <c r="O41" s="157">
        <f>SUM(C41:N41)</f>
        <v>1312495</v>
      </c>
    </row>
    <row r="42" spans="1:15" ht="21" customHeight="1" x14ac:dyDescent="0.15">
      <c r="A42" s="488" t="s">
        <v>41</v>
      </c>
      <c r="B42" s="158" t="s">
        <v>37</v>
      </c>
      <c r="C42" s="159">
        <f t="shared" ref="C42:N42" si="7">C27+C30+C33+C36+C39</f>
        <v>2</v>
      </c>
      <c r="D42" s="160">
        <f t="shared" si="7"/>
        <v>18</v>
      </c>
      <c r="E42" s="160">
        <f t="shared" si="7"/>
        <v>12</v>
      </c>
      <c r="F42" s="160">
        <f t="shared" si="7"/>
        <v>13</v>
      </c>
      <c r="G42" s="160">
        <f t="shared" si="7"/>
        <v>11</v>
      </c>
      <c r="H42" s="160">
        <f t="shared" si="7"/>
        <v>11</v>
      </c>
      <c r="I42" s="160">
        <f t="shared" si="7"/>
        <v>15</v>
      </c>
      <c r="J42" s="160">
        <f t="shared" si="7"/>
        <v>5</v>
      </c>
      <c r="K42" s="160">
        <f t="shared" si="7"/>
        <v>0</v>
      </c>
      <c r="L42" s="160">
        <f t="shared" si="7"/>
        <v>0</v>
      </c>
      <c r="M42" s="160">
        <f t="shared" si="7"/>
        <v>0</v>
      </c>
      <c r="N42" s="161">
        <f t="shared" si="7"/>
        <v>8</v>
      </c>
      <c r="O42" s="162">
        <f t="shared" si="6"/>
        <v>95</v>
      </c>
    </row>
    <row r="43" spans="1:15" ht="21" customHeight="1" x14ac:dyDescent="0.15">
      <c r="A43" s="469"/>
      <c r="B43" s="43" t="s">
        <v>118</v>
      </c>
      <c r="C43" s="151">
        <f t="shared" ref="C43:N43" si="8">C28+C31+C34+C37+C40</f>
        <v>460</v>
      </c>
      <c r="D43" s="152">
        <f t="shared" si="8"/>
        <v>2460</v>
      </c>
      <c r="E43" s="152">
        <f t="shared" si="8"/>
        <v>1360</v>
      </c>
      <c r="F43" s="152">
        <f t="shared" si="8"/>
        <v>1700</v>
      </c>
      <c r="G43" s="152">
        <f t="shared" si="8"/>
        <v>660</v>
      </c>
      <c r="H43" s="152">
        <f t="shared" si="8"/>
        <v>1740</v>
      </c>
      <c r="I43" s="152">
        <f t="shared" si="8"/>
        <v>2460</v>
      </c>
      <c r="J43" s="152">
        <f t="shared" si="8"/>
        <v>420</v>
      </c>
      <c r="K43" s="152">
        <f t="shared" si="8"/>
        <v>0</v>
      </c>
      <c r="L43" s="152">
        <f t="shared" si="8"/>
        <v>0</v>
      </c>
      <c r="M43" s="152">
        <f t="shared" si="8"/>
        <v>0</v>
      </c>
      <c r="N43" s="153">
        <f t="shared" si="8"/>
        <v>1400</v>
      </c>
      <c r="O43" s="118">
        <f t="shared" si="6"/>
        <v>12660</v>
      </c>
    </row>
    <row r="44" spans="1:15" ht="21" customHeight="1" thickBot="1" x14ac:dyDescent="0.2">
      <c r="A44" s="490"/>
      <c r="B44" s="163" t="s">
        <v>131</v>
      </c>
      <c r="C44" s="115">
        <f>SUM(C29,C32,C35,C38,C41)</f>
        <v>962641</v>
      </c>
      <c r="D44" s="116">
        <f t="shared" ref="D44:O44" si="9">SUM(D29,D32,D35,D38,D41)</f>
        <v>3715982</v>
      </c>
      <c r="E44" s="116">
        <f t="shared" si="9"/>
        <v>1434875</v>
      </c>
      <c r="F44" s="116">
        <f t="shared" si="9"/>
        <v>3287909</v>
      </c>
      <c r="G44" s="116">
        <f t="shared" si="9"/>
        <v>1299536</v>
      </c>
      <c r="H44" s="116">
        <f>SUM(H29,H32,H35,H38,H41)</f>
        <v>2867969</v>
      </c>
      <c r="I44" s="116">
        <f t="shared" si="9"/>
        <v>3108633</v>
      </c>
      <c r="J44" s="116">
        <f t="shared" si="9"/>
        <v>707950</v>
      </c>
      <c r="K44" s="116">
        <f t="shared" si="9"/>
        <v>0</v>
      </c>
      <c r="L44" s="116">
        <f t="shared" si="9"/>
        <v>0</v>
      </c>
      <c r="M44" s="116">
        <f t="shared" si="9"/>
        <v>0</v>
      </c>
      <c r="N44" s="154">
        <f t="shared" si="9"/>
        <v>2392441</v>
      </c>
      <c r="O44" s="155">
        <f t="shared" si="9"/>
        <v>19777936</v>
      </c>
    </row>
    <row r="45" spans="1:15" ht="18" customHeight="1" x14ac:dyDescent="0.15"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</row>
    <row r="46" spans="1:15" ht="18" customHeight="1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8" customHeight="1" thickBot="1" x14ac:dyDescent="0.2">
      <c r="A47" s="462" t="s">
        <v>64</v>
      </c>
      <c r="B47" s="462"/>
      <c r="C47" s="462"/>
      <c r="D47" s="462"/>
      <c r="G47" s="81" t="s">
        <v>66</v>
      </c>
      <c r="I47" s="23" t="s">
        <v>142</v>
      </c>
      <c r="J47" s="23"/>
      <c r="K47" s="23"/>
      <c r="L47" s="20"/>
      <c r="M47" s="20"/>
      <c r="N47" s="20"/>
      <c r="O47" s="20"/>
    </row>
    <row r="48" spans="1:15" ht="18" customHeight="1" thickBot="1" x14ac:dyDescent="0.2">
      <c r="A48" s="100" t="s">
        <v>65</v>
      </c>
      <c r="B48" s="101" t="s">
        <v>101</v>
      </c>
      <c r="C48" s="96" t="s">
        <v>68</v>
      </c>
      <c r="D48" s="479" t="s">
        <v>86</v>
      </c>
      <c r="E48" s="480"/>
      <c r="F48" s="479" t="s">
        <v>70</v>
      </c>
      <c r="G48" s="481"/>
      <c r="I48" s="93"/>
      <c r="J48" s="94"/>
      <c r="K48" s="94"/>
      <c r="L48" s="94"/>
      <c r="M48" s="95"/>
      <c r="N48" s="23"/>
      <c r="O48" s="20"/>
    </row>
    <row r="49" spans="1:15" ht="18" customHeight="1" x14ac:dyDescent="0.15">
      <c r="A49" s="106" t="s">
        <v>4</v>
      </c>
      <c r="B49" s="111">
        <v>962641</v>
      </c>
      <c r="C49" s="112">
        <v>215406</v>
      </c>
      <c r="D49" s="501">
        <f t="shared" ref="D49:D60" si="10">SUM(B49:C49)</f>
        <v>1178047</v>
      </c>
      <c r="E49" s="502"/>
      <c r="F49" s="533"/>
      <c r="G49" s="534"/>
      <c r="I49" s="90" t="s">
        <v>69</v>
      </c>
      <c r="J49" s="72"/>
      <c r="K49" s="91"/>
      <c r="L49" s="91"/>
      <c r="M49" s="85"/>
      <c r="N49" s="23"/>
      <c r="O49" s="20"/>
    </row>
    <row r="50" spans="1:15" ht="18" customHeight="1" x14ac:dyDescent="0.15">
      <c r="A50" s="102" t="s">
        <v>5</v>
      </c>
      <c r="B50" s="108">
        <v>3715982</v>
      </c>
      <c r="C50" s="83">
        <v>228935</v>
      </c>
      <c r="D50" s="492">
        <f t="shared" si="10"/>
        <v>3944917</v>
      </c>
      <c r="E50" s="493"/>
      <c r="F50" s="531"/>
      <c r="G50" s="532"/>
      <c r="I50" s="84"/>
      <c r="J50" s="500">
        <f>C23</f>
        <v>6897922</v>
      </c>
      <c r="K50" s="466"/>
      <c r="L50" s="23" t="s">
        <v>21</v>
      </c>
      <c r="M50" s="85"/>
      <c r="N50" s="23"/>
      <c r="O50" s="20"/>
    </row>
    <row r="51" spans="1:15" ht="18" customHeight="1" x14ac:dyDescent="0.15">
      <c r="A51" s="102" t="s">
        <v>18</v>
      </c>
      <c r="B51" s="108">
        <v>1434875</v>
      </c>
      <c r="C51" s="83">
        <v>232041</v>
      </c>
      <c r="D51" s="492">
        <f t="shared" si="10"/>
        <v>1666916</v>
      </c>
      <c r="E51" s="493"/>
      <c r="F51" s="531"/>
      <c r="G51" s="532"/>
      <c r="I51" s="84" t="s">
        <v>143</v>
      </c>
      <c r="J51" s="72"/>
      <c r="K51" s="23"/>
      <c r="L51" s="23"/>
      <c r="M51" s="85"/>
      <c r="N51" s="23"/>
      <c r="O51" s="20"/>
    </row>
    <row r="52" spans="1:15" ht="18" customHeight="1" x14ac:dyDescent="0.15">
      <c r="A52" s="102" t="s">
        <v>39</v>
      </c>
      <c r="B52" s="108">
        <v>3287909</v>
      </c>
      <c r="C52" s="83">
        <v>181879</v>
      </c>
      <c r="D52" s="492">
        <f t="shared" si="10"/>
        <v>3469788</v>
      </c>
      <c r="E52" s="493"/>
      <c r="F52" s="531"/>
      <c r="G52" s="532"/>
      <c r="I52" s="84"/>
      <c r="J52" s="500">
        <f>O19</f>
        <v>19832400</v>
      </c>
      <c r="K52" s="466"/>
      <c r="L52" s="23" t="s">
        <v>21</v>
      </c>
      <c r="M52" s="85"/>
      <c r="N52" s="23"/>
      <c r="O52" s="23"/>
    </row>
    <row r="53" spans="1:15" ht="18" customHeight="1" x14ac:dyDescent="0.15">
      <c r="A53" s="103" t="s">
        <v>20</v>
      </c>
      <c r="B53" s="108">
        <v>1299536</v>
      </c>
      <c r="C53" s="83">
        <v>209265</v>
      </c>
      <c r="D53" s="492">
        <f>SUM(B53:C53)</f>
        <v>1508801</v>
      </c>
      <c r="E53" s="493"/>
      <c r="F53" s="531"/>
      <c r="G53" s="532"/>
      <c r="I53" s="84" t="s">
        <v>144</v>
      </c>
      <c r="J53" s="23"/>
      <c r="K53" s="23"/>
      <c r="L53" s="23"/>
      <c r="M53" s="85"/>
      <c r="N53" s="23"/>
      <c r="O53" s="23"/>
    </row>
    <row r="54" spans="1:15" ht="18" customHeight="1" x14ac:dyDescent="0.15">
      <c r="A54" s="103" t="s">
        <v>32</v>
      </c>
      <c r="B54" s="108">
        <v>2867969</v>
      </c>
      <c r="C54" s="83">
        <v>203340</v>
      </c>
      <c r="D54" s="492">
        <f t="shared" si="10"/>
        <v>3071309</v>
      </c>
      <c r="E54" s="493"/>
      <c r="F54" s="531"/>
      <c r="G54" s="532"/>
      <c r="I54" s="86"/>
      <c r="J54" s="500">
        <f>D61</f>
        <v>22794101</v>
      </c>
      <c r="K54" s="466"/>
      <c r="L54" s="23" t="s">
        <v>21</v>
      </c>
      <c r="M54" s="85"/>
      <c r="N54" s="23"/>
      <c r="O54" s="23"/>
    </row>
    <row r="55" spans="1:15" ht="18" customHeight="1" thickBot="1" x14ac:dyDescent="0.2">
      <c r="A55" s="103" t="s">
        <v>33</v>
      </c>
      <c r="B55" s="108">
        <v>3108633</v>
      </c>
      <c r="C55" s="83">
        <v>227036</v>
      </c>
      <c r="D55" s="492">
        <f t="shared" si="10"/>
        <v>3335669</v>
      </c>
      <c r="E55" s="493"/>
      <c r="F55" s="531"/>
      <c r="G55" s="532"/>
      <c r="I55" s="84" t="s">
        <v>112</v>
      </c>
      <c r="J55" s="23"/>
      <c r="K55" s="23"/>
      <c r="L55" s="23"/>
      <c r="M55" s="85"/>
      <c r="N55" s="23"/>
      <c r="O55" s="23"/>
    </row>
    <row r="56" spans="1:15" ht="18" customHeight="1" thickBot="1" x14ac:dyDescent="0.2">
      <c r="A56" s="103" t="s">
        <v>40</v>
      </c>
      <c r="B56" s="108">
        <v>242380</v>
      </c>
      <c r="C56" s="83">
        <v>174242</v>
      </c>
      <c r="D56" s="492">
        <f t="shared" si="10"/>
        <v>416622</v>
      </c>
      <c r="E56" s="493"/>
      <c r="F56" s="531"/>
      <c r="G56" s="532"/>
      <c r="I56" s="86"/>
      <c r="J56" s="518">
        <f>J50+J52-J54</f>
        <v>3936221</v>
      </c>
      <c r="K56" s="519"/>
      <c r="L56" s="23" t="s">
        <v>21</v>
      </c>
      <c r="M56" s="85"/>
      <c r="N56" s="23"/>
      <c r="O56" s="23"/>
    </row>
    <row r="57" spans="1:15" ht="18" customHeight="1" x14ac:dyDescent="0.15">
      <c r="A57" s="103" t="s">
        <v>45</v>
      </c>
      <c r="B57" s="132">
        <v>465570</v>
      </c>
      <c r="C57" s="131">
        <v>91224</v>
      </c>
      <c r="D57" s="511">
        <f t="shared" si="10"/>
        <v>556794</v>
      </c>
      <c r="E57" s="512"/>
      <c r="F57" s="531"/>
      <c r="G57" s="532"/>
      <c r="I57" s="87"/>
      <c r="J57" s="145"/>
      <c r="K57" s="88"/>
      <c r="L57" s="88"/>
      <c r="M57" s="89"/>
      <c r="N57" s="23"/>
      <c r="O57" s="23"/>
    </row>
    <row r="58" spans="1:15" ht="18" customHeight="1" x14ac:dyDescent="0.15">
      <c r="A58" s="103" t="s">
        <v>48</v>
      </c>
      <c r="B58" s="99"/>
      <c r="C58" s="83">
        <v>22636</v>
      </c>
      <c r="D58" s="492">
        <f t="shared" si="10"/>
        <v>22636</v>
      </c>
      <c r="E58" s="493"/>
      <c r="F58" s="531"/>
      <c r="G58" s="532"/>
      <c r="H58" s="23"/>
      <c r="I58" s="23"/>
      <c r="J58" s="500"/>
      <c r="K58" s="466"/>
      <c r="L58" s="23"/>
      <c r="M58" s="23"/>
      <c r="N58" s="23"/>
      <c r="O58" s="23"/>
    </row>
    <row r="59" spans="1:15" ht="18" customHeight="1" x14ac:dyDescent="0.15">
      <c r="A59" s="103" t="s">
        <v>51</v>
      </c>
      <c r="B59" s="99"/>
      <c r="C59" s="83">
        <v>47200</v>
      </c>
      <c r="D59" s="492">
        <f t="shared" si="10"/>
        <v>47200</v>
      </c>
      <c r="E59" s="493"/>
      <c r="F59" s="531"/>
      <c r="G59" s="532"/>
      <c r="I59" s="23"/>
      <c r="J59" s="133"/>
      <c r="K59" s="23"/>
      <c r="L59" s="23"/>
      <c r="M59" s="80"/>
      <c r="N59" s="23"/>
      <c r="O59" s="23"/>
    </row>
    <row r="60" spans="1:15" ht="18" customHeight="1" thickBot="1" x14ac:dyDescent="0.2">
      <c r="A60" s="107" t="s">
        <v>54</v>
      </c>
      <c r="B60" s="132">
        <v>2392441</v>
      </c>
      <c r="C60" s="113">
        <v>1182961</v>
      </c>
      <c r="D60" s="520">
        <f t="shared" si="10"/>
        <v>3575402</v>
      </c>
      <c r="E60" s="521"/>
      <c r="F60" s="526"/>
      <c r="G60" s="527"/>
      <c r="I60" s="23"/>
      <c r="J60" s="500"/>
      <c r="K60" s="466"/>
      <c r="L60" s="23"/>
      <c r="N60" s="23"/>
      <c r="O60" s="23"/>
    </row>
    <row r="61" spans="1:15" ht="18" customHeight="1" thickBot="1" x14ac:dyDescent="0.2">
      <c r="A61" s="98" t="s">
        <v>24</v>
      </c>
      <c r="B61" s="110">
        <f>SUM(B49:B60)</f>
        <v>19777936</v>
      </c>
      <c r="C61" s="97">
        <f>SUM(C49:C60)</f>
        <v>3016165</v>
      </c>
      <c r="D61" s="513">
        <f>SUM(D49:D60)</f>
        <v>22794101</v>
      </c>
      <c r="E61" s="514"/>
      <c r="F61" s="515"/>
      <c r="G61" s="516"/>
      <c r="I61" s="23"/>
      <c r="J61" s="23"/>
      <c r="K61" s="23"/>
      <c r="L61" s="23"/>
      <c r="N61" s="80"/>
      <c r="O61" s="80"/>
    </row>
    <row r="62" spans="1:15" ht="17.25" customHeight="1" x14ac:dyDescent="0.15">
      <c r="A62" s="36"/>
      <c r="B62" s="80"/>
      <c r="C62" s="80"/>
      <c r="D62" s="80"/>
      <c r="E62" s="80"/>
      <c r="F62" s="20"/>
      <c r="I62" s="23"/>
      <c r="J62" s="23"/>
      <c r="K62" s="23"/>
      <c r="L62" s="23"/>
    </row>
    <row r="63" spans="1:15" x14ac:dyDescent="0.15">
      <c r="B63" s="20"/>
      <c r="C63" s="20"/>
      <c r="D63" s="20"/>
      <c r="K63" s="23"/>
      <c r="L63" s="23"/>
    </row>
    <row r="64" spans="1:15" x14ac:dyDescent="0.15">
      <c r="L64" s="23"/>
    </row>
    <row r="65" spans="12:12" x14ac:dyDescent="0.15">
      <c r="L65" s="80"/>
    </row>
  </sheetData>
  <mergeCells count="57">
    <mergeCell ref="J60:K60"/>
    <mergeCell ref="J54:K54"/>
    <mergeCell ref="F56:G56"/>
    <mergeCell ref="F57:G57"/>
    <mergeCell ref="D61:E61"/>
    <mergeCell ref="D58:E58"/>
    <mergeCell ref="D59:E59"/>
    <mergeCell ref="F59:G59"/>
    <mergeCell ref="F60:G60"/>
    <mergeCell ref="F61:G61"/>
    <mergeCell ref="F58:G58"/>
    <mergeCell ref="J56:K56"/>
    <mergeCell ref="J58:K58"/>
    <mergeCell ref="B45:O45"/>
    <mergeCell ref="D49:E49"/>
    <mergeCell ref="D50:E50"/>
    <mergeCell ref="D56:E56"/>
    <mergeCell ref="D57:E57"/>
    <mergeCell ref="F55:G55"/>
    <mergeCell ref="F51:G51"/>
    <mergeCell ref="F52:G52"/>
    <mergeCell ref="F49:G49"/>
    <mergeCell ref="F50:G50"/>
    <mergeCell ref="J52:K52"/>
    <mergeCell ref="J50:K50"/>
    <mergeCell ref="A23:B23"/>
    <mergeCell ref="A24:B24"/>
    <mergeCell ref="A27:A29"/>
    <mergeCell ref="F54:G54"/>
    <mergeCell ref="D60:E60"/>
    <mergeCell ref="D51:E51"/>
    <mergeCell ref="D52:E52"/>
    <mergeCell ref="D53:E53"/>
    <mergeCell ref="F53:G53"/>
    <mergeCell ref="A30:A32"/>
    <mergeCell ref="A33:A35"/>
    <mergeCell ref="A36:A38"/>
    <mergeCell ref="A39:A41"/>
    <mergeCell ref="A42:A44"/>
    <mergeCell ref="D54:E54"/>
    <mergeCell ref="D55:E55"/>
    <mergeCell ref="O1:P1"/>
    <mergeCell ref="O2:P2"/>
    <mergeCell ref="C2:I2"/>
    <mergeCell ref="F48:G48"/>
    <mergeCell ref="D48:E48"/>
    <mergeCell ref="M2:N2"/>
    <mergeCell ref="B21:O21"/>
    <mergeCell ref="A4:B4"/>
    <mergeCell ref="A5:A8"/>
    <mergeCell ref="A16:A18"/>
    <mergeCell ref="A20:B20"/>
    <mergeCell ref="A9:A15"/>
    <mergeCell ref="A19:B19"/>
    <mergeCell ref="A26:B26"/>
    <mergeCell ref="A25:F25"/>
    <mergeCell ref="A47:D47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6" max="16383" man="1"/>
  </rowBreaks>
  <ignoredErrors>
    <ignoredError sqref="C61:D61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28" zoomScale="85" zoomScaleNormal="100" workbookViewId="0">
      <selection activeCell="H53" sqref="H53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62"/>
      <c r="P1" s="462"/>
    </row>
    <row r="2" spans="1:16" ht="20.25" customHeight="1" x14ac:dyDescent="0.15">
      <c r="C2" s="463" t="s">
        <v>108</v>
      </c>
      <c r="D2" s="463"/>
      <c r="E2" s="463"/>
      <c r="F2" s="463"/>
      <c r="G2" s="463"/>
      <c r="H2" s="463"/>
      <c r="I2" s="463"/>
      <c r="J2" s="37"/>
      <c r="M2" s="464" t="s">
        <v>49</v>
      </c>
      <c r="N2" s="465"/>
      <c r="O2" s="466"/>
      <c r="P2" s="46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67" t="s">
        <v>16</v>
      </c>
      <c r="B4" s="468"/>
      <c r="C4" s="17" t="s">
        <v>4</v>
      </c>
      <c r="D4" s="11" t="s">
        <v>5</v>
      </c>
      <c r="E4" s="11" t="s">
        <v>18</v>
      </c>
      <c r="F4" s="11" t="s">
        <v>130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469" t="s">
        <v>28</v>
      </c>
      <c r="B5" s="40" t="s">
        <v>1</v>
      </c>
      <c r="C5" s="1">
        <v>19486</v>
      </c>
      <c r="D5" s="2">
        <v>18309</v>
      </c>
      <c r="E5" s="2">
        <v>12613</v>
      </c>
      <c r="F5" s="2">
        <v>29668</v>
      </c>
      <c r="G5" s="2">
        <v>38977</v>
      </c>
      <c r="H5" s="2">
        <v>29146</v>
      </c>
      <c r="I5" s="46">
        <v>15133</v>
      </c>
      <c r="J5" s="46">
        <v>17560</v>
      </c>
      <c r="K5" s="46">
        <v>28034</v>
      </c>
      <c r="L5" s="46">
        <v>5250</v>
      </c>
      <c r="M5" s="46">
        <v>19421</v>
      </c>
      <c r="N5" s="3">
        <v>26707</v>
      </c>
      <c r="O5" s="62">
        <f t="shared" ref="O5:O19" si="0">SUM(C5:N5)</f>
        <v>260304</v>
      </c>
    </row>
    <row r="6" spans="1:16" ht="27" customHeight="1" x14ac:dyDescent="0.15">
      <c r="A6" s="469"/>
      <c r="B6" s="119" t="s">
        <v>103</v>
      </c>
      <c r="C6" s="1">
        <v>1214906</v>
      </c>
      <c r="D6" s="2">
        <v>1778864</v>
      </c>
      <c r="E6" s="2">
        <v>816773</v>
      </c>
      <c r="F6" s="2">
        <v>1856418</v>
      </c>
      <c r="G6" s="2">
        <v>2411327</v>
      </c>
      <c r="H6" s="2">
        <v>2025825</v>
      </c>
      <c r="I6" s="46">
        <v>1816050</v>
      </c>
      <c r="J6" s="46">
        <v>1176445</v>
      </c>
      <c r="K6" s="46">
        <v>0</v>
      </c>
      <c r="L6" s="46">
        <v>0</v>
      </c>
      <c r="M6" s="46">
        <v>0</v>
      </c>
      <c r="N6" s="3">
        <v>1348273</v>
      </c>
      <c r="O6" s="62">
        <f t="shared" si="0"/>
        <v>14444881</v>
      </c>
    </row>
    <row r="7" spans="1:16" ht="27" customHeight="1" x14ac:dyDescent="0.15">
      <c r="A7" s="469"/>
      <c r="B7" s="40" t="s">
        <v>2</v>
      </c>
      <c r="C7" s="1">
        <v>49648</v>
      </c>
      <c r="D7" s="2">
        <v>101103</v>
      </c>
      <c r="E7" s="2">
        <v>37905</v>
      </c>
      <c r="F7" s="2">
        <v>62941</v>
      </c>
      <c r="G7" s="2">
        <v>66422</v>
      </c>
      <c r="H7" s="2">
        <v>66666</v>
      </c>
      <c r="I7" s="46">
        <v>59494</v>
      </c>
      <c r="J7" s="46">
        <v>44402</v>
      </c>
      <c r="K7" s="46">
        <v>9518</v>
      </c>
      <c r="L7" s="46">
        <v>500</v>
      </c>
      <c r="M7" s="46">
        <v>3900</v>
      </c>
      <c r="N7" s="3">
        <v>36680</v>
      </c>
      <c r="O7" s="62">
        <f t="shared" si="0"/>
        <v>539179</v>
      </c>
    </row>
    <row r="8" spans="1:16" ht="27" customHeight="1" x14ac:dyDescent="0.15">
      <c r="A8" s="469"/>
      <c r="B8" s="41" t="s">
        <v>3</v>
      </c>
      <c r="C8" s="6">
        <f t="shared" ref="C8:N8" si="1">SUM(C5:C7)</f>
        <v>1284040</v>
      </c>
      <c r="D8" s="7">
        <f t="shared" si="1"/>
        <v>1898276</v>
      </c>
      <c r="E8" s="7">
        <f t="shared" si="1"/>
        <v>867291</v>
      </c>
      <c r="F8" s="7">
        <f t="shared" si="1"/>
        <v>1949027</v>
      </c>
      <c r="G8" s="7">
        <f t="shared" si="1"/>
        <v>2516726</v>
      </c>
      <c r="H8" s="7">
        <f t="shared" si="1"/>
        <v>2121637</v>
      </c>
      <c r="I8" s="44">
        <f t="shared" si="1"/>
        <v>1890677</v>
      </c>
      <c r="J8" s="44">
        <f t="shared" si="1"/>
        <v>1238407</v>
      </c>
      <c r="K8" s="44">
        <f t="shared" si="1"/>
        <v>37552</v>
      </c>
      <c r="L8" s="44">
        <f t="shared" si="1"/>
        <v>5750</v>
      </c>
      <c r="M8" s="44">
        <f t="shared" si="1"/>
        <v>23321</v>
      </c>
      <c r="N8" s="8">
        <f t="shared" si="1"/>
        <v>1411660</v>
      </c>
      <c r="O8" s="63">
        <f t="shared" si="0"/>
        <v>15244364</v>
      </c>
    </row>
    <row r="9" spans="1:16" ht="27" customHeight="1" x14ac:dyDescent="0.15">
      <c r="A9" s="470" t="s">
        <v>11</v>
      </c>
      <c r="B9" s="41" t="s">
        <v>0</v>
      </c>
      <c r="C9" s="26">
        <v>11000</v>
      </c>
      <c r="D9" s="27">
        <v>76841</v>
      </c>
      <c r="E9" s="27">
        <v>27980</v>
      </c>
      <c r="F9" s="27">
        <v>38118</v>
      </c>
      <c r="G9" s="27">
        <v>45599</v>
      </c>
      <c r="H9" s="27">
        <v>25622</v>
      </c>
      <c r="I9" s="46">
        <v>18772</v>
      </c>
      <c r="J9" s="46">
        <v>23889</v>
      </c>
      <c r="K9" s="46"/>
      <c r="L9" s="46">
        <v>6013</v>
      </c>
      <c r="M9" s="46"/>
      <c r="N9" s="3">
        <v>18230</v>
      </c>
      <c r="O9" s="62">
        <f t="shared" si="0"/>
        <v>292064</v>
      </c>
    </row>
    <row r="10" spans="1:16" ht="27" customHeight="1" x14ac:dyDescent="0.15">
      <c r="A10" s="471"/>
      <c r="B10" s="41" t="s">
        <v>88</v>
      </c>
      <c r="C10" s="26">
        <v>10500</v>
      </c>
      <c r="D10" s="27">
        <v>18058</v>
      </c>
      <c r="E10" s="27"/>
      <c r="F10" s="27">
        <v>18301</v>
      </c>
      <c r="G10" s="27">
        <v>18006</v>
      </c>
      <c r="H10" s="27">
        <v>12095</v>
      </c>
      <c r="I10" s="47">
        <v>10736</v>
      </c>
      <c r="J10" s="47">
        <v>16601</v>
      </c>
      <c r="K10" s="47">
        <v>12901</v>
      </c>
      <c r="L10" s="47">
        <v>2300</v>
      </c>
      <c r="M10" s="47">
        <v>5212</v>
      </c>
      <c r="N10" s="28">
        <v>12321</v>
      </c>
      <c r="O10" s="62">
        <f t="shared" si="0"/>
        <v>137031</v>
      </c>
    </row>
    <row r="11" spans="1:16" ht="27" customHeight="1" x14ac:dyDescent="0.15">
      <c r="A11" s="471"/>
      <c r="B11" s="40" t="s">
        <v>8</v>
      </c>
      <c r="C11" s="1">
        <v>2554</v>
      </c>
      <c r="D11" s="2">
        <v>17108</v>
      </c>
      <c r="E11" s="2"/>
      <c r="F11" s="2"/>
      <c r="G11" s="2">
        <v>18122</v>
      </c>
      <c r="H11" s="2"/>
      <c r="I11" s="46"/>
      <c r="J11" s="46"/>
      <c r="K11" s="46">
        <v>16644</v>
      </c>
      <c r="L11" s="46">
        <v>1683</v>
      </c>
      <c r="M11" s="46"/>
      <c r="N11" s="3"/>
      <c r="O11" s="62">
        <f t="shared" si="0"/>
        <v>56111</v>
      </c>
    </row>
    <row r="12" spans="1:16" ht="27" customHeight="1" x14ac:dyDescent="0.15">
      <c r="A12" s="471"/>
      <c r="B12" s="40" t="s">
        <v>9</v>
      </c>
      <c r="C12" s="1">
        <v>2451</v>
      </c>
      <c r="D12" s="2">
        <v>16543</v>
      </c>
      <c r="E12" s="2">
        <v>4441</v>
      </c>
      <c r="F12" s="2">
        <v>11692</v>
      </c>
      <c r="G12" s="2">
        <v>10989</v>
      </c>
      <c r="H12" s="2">
        <v>17831</v>
      </c>
      <c r="I12" s="46">
        <v>11783</v>
      </c>
      <c r="J12" s="46">
        <v>2320</v>
      </c>
      <c r="K12" s="46">
        <v>5554</v>
      </c>
      <c r="L12" s="46"/>
      <c r="M12" s="46">
        <v>2074</v>
      </c>
      <c r="N12" s="3">
        <v>6322</v>
      </c>
      <c r="O12" s="62">
        <f t="shared" si="0"/>
        <v>92000</v>
      </c>
    </row>
    <row r="13" spans="1:16" ht="27" customHeight="1" x14ac:dyDescent="0.15">
      <c r="A13" s="471"/>
      <c r="B13" s="40" t="s">
        <v>10</v>
      </c>
      <c r="C13" s="1">
        <v>8002</v>
      </c>
      <c r="D13" s="2">
        <v>16851</v>
      </c>
      <c r="E13" s="2"/>
      <c r="F13" s="2"/>
      <c r="G13" s="2">
        <v>19355</v>
      </c>
      <c r="H13" s="2">
        <v>6525</v>
      </c>
      <c r="I13" s="46">
        <v>1600</v>
      </c>
      <c r="J13" s="46">
        <v>7357</v>
      </c>
      <c r="K13" s="46">
        <v>6349</v>
      </c>
      <c r="L13" s="46"/>
      <c r="M13" s="46">
        <v>1051</v>
      </c>
      <c r="N13" s="3">
        <v>25300</v>
      </c>
      <c r="O13" s="62">
        <f t="shared" si="0"/>
        <v>92390</v>
      </c>
    </row>
    <row r="14" spans="1:16" ht="27" customHeight="1" x14ac:dyDescent="0.15">
      <c r="A14" s="471"/>
      <c r="B14" s="71" t="s">
        <v>104</v>
      </c>
      <c r="C14" s="1">
        <v>949</v>
      </c>
      <c r="D14" s="2">
        <v>279</v>
      </c>
      <c r="E14" s="2"/>
      <c r="F14" s="2"/>
      <c r="G14" s="2">
        <v>2382</v>
      </c>
      <c r="H14" s="2">
        <v>16481</v>
      </c>
      <c r="I14" s="46">
        <v>3420</v>
      </c>
      <c r="J14" s="46">
        <v>7918</v>
      </c>
      <c r="K14" s="46">
        <v>10604</v>
      </c>
      <c r="L14" s="46">
        <v>3749</v>
      </c>
      <c r="M14" s="46">
        <v>350</v>
      </c>
      <c r="N14" s="3">
        <v>7644</v>
      </c>
      <c r="O14" s="62">
        <f t="shared" si="0"/>
        <v>53776</v>
      </c>
    </row>
    <row r="15" spans="1:16" ht="27" customHeight="1" x14ac:dyDescent="0.15">
      <c r="A15" s="472"/>
      <c r="B15" s="41" t="s">
        <v>3</v>
      </c>
      <c r="C15" s="6">
        <f t="shared" ref="C15:N15" si="2">SUM(C9:C14)</f>
        <v>35456</v>
      </c>
      <c r="D15" s="7">
        <f t="shared" si="2"/>
        <v>145680</v>
      </c>
      <c r="E15" s="7">
        <f t="shared" si="2"/>
        <v>32421</v>
      </c>
      <c r="F15" s="7">
        <f t="shared" si="2"/>
        <v>68111</v>
      </c>
      <c r="G15" s="7">
        <f t="shared" si="2"/>
        <v>114453</v>
      </c>
      <c r="H15" s="7">
        <f t="shared" si="2"/>
        <v>78554</v>
      </c>
      <c r="I15" s="44">
        <f t="shared" si="2"/>
        <v>46311</v>
      </c>
      <c r="J15" s="44">
        <f t="shared" si="2"/>
        <v>58085</v>
      </c>
      <c r="K15" s="44">
        <f t="shared" si="2"/>
        <v>52052</v>
      </c>
      <c r="L15" s="44">
        <f t="shared" si="2"/>
        <v>13745</v>
      </c>
      <c r="M15" s="44">
        <f t="shared" si="2"/>
        <v>8687</v>
      </c>
      <c r="N15" s="8">
        <f t="shared" si="2"/>
        <v>69817</v>
      </c>
      <c r="O15" s="63">
        <f t="shared" si="0"/>
        <v>723372</v>
      </c>
    </row>
    <row r="16" spans="1:16" ht="27" customHeight="1" x14ac:dyDescent="0.15">
      <c r="A16" s="469" t="s">
        <v>13</v>
      </c>
      <c r="B16" s="40" t="s">
        <v>12</v>
      </c>
      <c r="C16" s="1"/>
      <c r="D16" s="2"/>
      <c r="E16" s="2"/>
      <c r="F16" s="2"/>
      <c r="G16" s="2"/>
      <c r="H16" s="2"/>
      <c r="I16" s="46"/>
      <c r="J16" s="46"/>
      <c r="K16" s="46"/>
      <c r="L16" s="46"/>
      <c r="M16" s="46"/>
      <c r="N16" s="3">
        <v>6000</v>
      </c>
      <c r="O16" s="62">
        <f t="shared" si="0"/>
        <v>6000</v>
      </c>
    </row>
    <row r="17" spans="1:15" ht="27" customHeight="1" x14ac:dyDescent="0.15">
      <c r="A17" s="473"/>
      <c r="B17" s="40" t="s">
        <v>14</v>
      </c>
      <c r="C17" s="1"/>
      <c r="D17" s="2">
        <v>628000</v>
      </c>
      <c r="E17" s="2"/>
      <c r="F17" s="2">
        <v>14000</v>
      </c>
      <c r="G17" s="2"/>
      <c r="H17" s="2"/>
      <c r="I17" s="46"/>
      <c r="J17" s="46"/>
      <c r="K17" s="46"/>
      <c r="L17" s="46">
        <v>350000</v>
      </c>
      <c r="M17" s="46"/>
      <c r="N17" s="3">
        <v>429000</v>
      </c>
      <c r="O17" s="62">
        <f t="shared" si="0"/>
        <v>1421000</v>
      </c>
    </row>
    <row r="18" spans="1:15" ht="27" customHeight="1" x14ac:dyDescent="0.15">
      <c r="A18" s="473"/>
      <c r="B18" s="41" t="s">
        <v>3</v>
      </c>
      <c r="C18" s="6">
        <f t="shared" ref="C18:N18" si="3">SUM(C16:C17)</f>
        <v>0</v>
      </c>
      <c r="D18" s="7">
        <f t="shared" si="3"/>
        <v>628000</v>
      </c>
      <c r="E18" s="7">
        <f t="shared" si="3"/>
        <v>0</v>
      </c>
      <c r="F18" s="7">
        <f t="shared" si="3"/>
        <v>14000</v>
      </c>
      <c r="G18" s="7">
        <f t="shared" si="3"/>
        <v>0</v>
      </c>
      <c r="H18" s="7">
        <f t="shared" si="3"/>
        <v>0</v>
      </c>
      <c r="I18" s="44">
        <f t="shared" si="3"/>
        <v>0</v>
      </c>
      <c r="J18" s="44">
        <f t="shared" si="3"/>
        <v>0</v>
      </c>
      <c r="K18" s="44">
        <f t="shared" si="3"/>
        <v>0</v>
      </c>
      <c r="L18" s="44">
        <f t="shared" si="3"/>
        <v>350000</v>
      </c>
      <c r="M18" s="44">
        <f t="shared" si="3"/>
        <v>0</v>
      </c>
      <c r="N18" s="8">
        <f t="shared" si="3"/>
        <v>435000</v>
      </c>
      <c r="O18" s="63">
        <f t="shared" si="0"/>
        <v>1427000</v>
      </c>
    </row>
    <row r="19" spans="1:15" ht="27" customHeight="1" x14ac:dyDescent="0.15">
      <c r="A19" s="474" t="s">
        <v>15</v>
      </c>
      <c r="B19" s="475"/>
      <c r="C19" s="14">
        <f t="shared" ref="C19:N19" si="4">C8+C15+C18</f>
        <v>1319496</v>
      </c>
      <c r="D19" s="15">
        <f t="shared" si="4"/>
        <v>2671956</v>
      </c>
      <c r="E19" s="15">
        <f t="shared" si="4"/>
        <v>899712</v>
      </c>
      <c r="F19" s="15">
        <f t="shared" si="4"/>
        <v>2031138</v>
      </c>
      <c r="G19" s="15">
        <f t="shared" si="4"/>
        <v>2631179</v>
      </c>
      <c r="H19" s="15">
        <f t="shared" si="4"/>
        <v>2200191</v>
      </c>
      <c r="I19" s="34">
        <f t="shared" si="4"/>
        <v>1936988</v>
      </c>
      <c r="J19" s="34">
        <f t="shared" si="4"/>
        <v>1296492</v>
      </c>
      <c r="K19" s="34">
        <f t="shared" si="4"/>
        <v>89604</v>
      </c>
      <c r="L19" s="34">
        <f t="shared" si="4"/>
        <v>369495</v>
      </c>
      <c r="M19" s="34">
        <f t="shared" si="4"/>
        <v>32008</v>
      </c>
      <c r="N19" s="16">
        <f t="shared" si="4"/>
        <v>1916477</v>
      </c>
      <c r="O19" s="64">
        <f t="shared" si="0"/>
        <v>17394736</v>
      </c>
    </row>
    <row r="20" spans="1:15" ht="27" customHeight="1" thickBot="1" x14ac:dyDescent="0.2">
      <c r="A20" s="476" t="s">
        <v>19</v>
      </c>
      <c r="B20" s="477"/>
      <c r="C20" s="9">
        <f>C19</f>
        <v>1319496</v>
      </c>
      <c r="D20" s="10">
        <f t="shared" ref="D20:N20" si="5">C20+D19</f>
        <v>3991452</v>
      </c>
      <c r="E20" s="10">
        <f t="shared" si="5"/>
        <v>4891164</v>
      </c>
      <c r="F20" s="10">
        <f t="shared" si="5"/>
        <v>6922302</v>
      </c>
      <c r="G20" s="10">
        <f t="shared" si="5"/>
        <v>9553481</v>
      </c>
      <c r="H20" s="10">
        <f t="shared" si="5"/>
        <v>11753672</v>
      </c>
      <c r="I20" s="35">
        <f t="shared" si="5"/>
        <v>13690660</v>
      </c>
      <c r="J20" s="35">
        <f t="shared" si="5"/>
        <v>14987152</v>
      </c>
      <c r="K20" s="35">
        <f t="shared" si="5"/>
        <v>15076756</v>
      </c>
      <c r="L20" s="35">
        <f t="shared" si="5"/>
        <v>15446251</v>
      </c>
      <c r="M20" s="35">
        <f t="shared" si="5"/>
        <v>15478259</v>
      </c>
      <c r="N20" s="18">
        <f t="shared" si="5"/>
        <v>17394736</v>
      </c>
      <c r="O20" s="65"/>
    </row>
    <row r="21" spans="1:15" ht="21" customHeight="1" x14ac:dyDescent="0.15">
      <c r="B21" s="462" t="s">
        <v>26</v>
      </c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</row>
    <row r="22" spans="1:15" ht="21" customHeight="1" thickBot="1" x14ac:dyDescent="0.2"/>
    <row r="23" spans="1:15" ht="21" customHeight="1" thickBot="1" x14ac:dyDescent="0.2">
      <c r="A23" s="462" t="s">
        <v>59</v>
      </c>
      <c r="B23" s="462"/>
      <c r="C23" s="73">
        <v>6811820</v>
      </c>
      <c r="D23" s="19" t="s">
        <v>21</v>
      </c>
      <c r="H23" s="74"/>
      <c r="K23" s="74"/>
    </row>
    <row r="24" spans="1:15" ht="21" customHeight="1" x14ac:dyDescent="0.15">
      <c r="A24" s="462"/>
      <c r="B24" s="462"/>
    </row>
    <row r="25" spans="1:15" ht="22.5" customHeight="1" thickBot="1" x14ac:dyDescent="0.2">
      <c r="A25" s="482" t="s">
        <v>62</v>
      </c>
      <c r="B25" s="483"/>
      <c r="C25" s="483"/>
      <c r="D25" s="483"/>
      <c r="E25" s="483"/>
      <c r="F25" s="483"/>
    </row>
    <row r="26" spans="1:15" ht="18" customHeight="1" thickBot="1" x14ac:dyDescent="0.2">
      <c r="A26" s="484" t="s">
        <v>17</v>
      </c>
      <c r="B26" s="481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488" t="s">
        <v>35</v>
      </c>
      <c r="B27" s="42" t="s">
        <v>37</v>
      </c>
      <c r="C27" s="134">
        <v>1</v>
      </c>
      <c r="D27" s="135">
        <v>1</v>
      </c>
      <c r="E27" s="135">
        <v>1</v>
      </c>
      <c r="F27" s="135">
        <v>2</v>
      </c>
      <c r="G27" s="135">
        <v>2</v>
      </c>
      <c r="H27" s="135"/>
      <c r="I27" s="135">
        <v>1</v>
      </c>
      <c r="J27" s="136">
        <v>1</v>
      </c>
      <c r="K27" s="137"/>
      <c r="L27" s="137"/>
      <c r="M27" s="138"/>
      <c r="N27" s="139">
        <v>1</v>
      </c>
      <c r="O27" s="114">
        <f t="shared" ref="O27:O38" si="6">SUM(C27:N27)</f>
        <v>10</v>
      </c>
    </row>
    <row r="28" spans="1:15" ht="21" customHeight="1" x14ac:dyDescent="0.15">
      <c r="A28" s="469"/>
      <c r="B28" s="43" t="s">
        <v>118</v>
      </c>
      <c r="C28" s="134">
        <v>280</v>
      </c>
      <c r="D28" s="135">
        <v>300</v>
      </c>
      <c r="E28" s="135">
        <v>200</v>
      </c>
      <c r="F28" s="135">
        <v>760</v>
      </c>
      <c r="G28" s="135">
        <v>720</v>
      </c>
      <c r="H28" s="135"/>
      <c r="I28" s="135">
        <v>840</v>
      </c>
      <c r="J28" s="136">
        <v>640</v>
      </c>
      <c r="K28" s="137"/>
      <c r="L28" s="137"/>
      <c r="M28" s="138"/>
      <c r="N28" s="139">
        <v>460</v>
      </c>
      <c r="O28" s="114">
        <f t="shared" si="6"/>
        <v>4200</v>
      </c>
    </row>
    <row r="29" spans="1:15" ht="21" customHeight="1" x14ac:dyDescent="0.15">
      <c r="A29" s="469" t="s">
        <v>34</v>
      </c>
      <c r="B29" s="43" t="s">
        <v>37</v>
      </c>
      <c r="C29" s="140">
        <v>1</v>
      </c>
      <c r="D29" s="141">
        <v>1</v>
      </c>
      <c r="E29" s="141">
        <v>1</v>
      </c>
      <c r="F29" s="141"/>
      <c r="G29" s="141"/>
      <c r="H29" s="141"/>
      <c r="I29" s="135"/>
      <c r="J29" s="136"/>
      <c r="K29" s="137"/>
      <c r="L29" s="137"/>
      <c r="M29" s="138"/>
      <c r="N29" s="139">
        <v>1</v>
      </c>
      <c r="O29" s="114">
        <f t="shared" si="6"/>
        <v>4</v>
      </c>
    </row>
    <row r="30" spans="1:15" ht="21" customHeight="1" x14ac:dyDescent="0.15">
      <c r="A30" s="469"/>
      <c r="B30" s="43" t="s">
        <v>118</v>
      </c>
      <c r="C30" s="140">
        <v>640</v>
      </c>
      <c r="D30" s="141">
        <v>720</v>
      </c>
      <c r="E30" s="141">
        <v>760</v>
      </c>
      <c r="F30" s="141"/>
      <c r="G30" s="141"/>
      <c r="H30" s="141"/>
      <c r="I30" s="135"/>
      <c r="J30" s="136"/>
      <c r="K30" s="137"/>
      <c r="L30" s="137"/>
      <c r="M30" s="138"/>
      <c r="N30" s="139">
        <v>200</v>
      </c>
      <c r="O30" s="114">
        <f t="shared" si="6"/>
        <v>2320</v>
      </c>
    </row>
    <row r="31" spans="1:15" ht="21" customHeight="1" x14ac:dyDescent="0.15">
      <c r="A31" s="469" t="s">
        <v>36</v>
      </c>
      <c r="B31" s="43" t="s">
        <v>37</v>
      </c>
      <c r="C31" s="140">
        <v>1</v>
      </c>
      <c r="D31" s="141">
        <v>1</v>
      </c>
      <c r="E31" s="141">
        <v>2</v>
      </c>
      <c r="F31" s="141">
        <v>1</v>
      </c>
      <c r="G31" s="141">
        <v>1</v>
      </c>
      <c r="H31" s="141">
        <v>1</v>
      </c>
      <c r="I31" s="135">
        <v>1</v>
      </c>
      <c r="J31" s="136">
        <v>1</v>
      </c>
      <c r="K31" s="137"/>
      <c r="L31" s="137"/>
      <c r="M31" s="138"/>
      <c r="N31" s="139">
        <v>1</v>
      </c>
      <c r="O31" s="114">
        <f t="shared" si="6"/>
        <v>10</v>
      </c>
    </row>
    <row r="32" spans="1:15" ht="21" customHeight="1" x14ac:dyDescent="0.15">
      <c r="A32" s="473"/>
      <c r="B32" s="43" t="s">
        <v>118</v>
      </c>
      <c r="C32" s="142">
        <v>400</v>
      </c>
      <c r="D32" s="143">
        <v>280</v>
      </c>
      <c r="E32" s="143">
        <v>1380</v>
      </c>
      <c r="F32" s="143">
        <v>780</v>
      </c>
      <c r="G32" s="143">
        <v>800</v>
      </c>
      <c r="H32" s="143">
        <v>800</v>
      </c>
      <c r="I32" s="141">
        <v>800</v>
      </c>
      <c r="J32" s="104">
        <v>1000</v>
      </c>
      <c r="K32" s="137"/>
      <c r="L32" s="137"/>
      <c r="M32" s="138"/>
      <c r="N32" s="139">
        <v>800</v>
      </c>
      <c r="O32" s="114">
        <f t="shared" si="6"/>
        <v>7040</v>
      </c>
    </row>
    <row r="33" spans="1:15" ht="21" customHeight="1" x14ac:dyDescent="0.15">
      <c r="A33" s="469" t="s">
        <v>60</v>
      </c>
      <c r="B33" s="43" t="s">
        <v>37</v>
      </c>
      <c r="C33" s="142"/>
      <c r="D33" s="143"/>
      <c r="E33" s="143"/>
      <c r="F33" s="143">
        <v>1</v>
      </c>
      <c r="G33" s="143"/>
      <c r="H33" s="143"/>
      <c r="I33" s="141">
        <v>1</v>
      </c>
      <c r="J33" s="104"/>
      <c r="K33" s="146">
        <v>1</v>
      </c>
      <c r="L33" s="137"/>
      <c r="M33" s="138"/>
      <c r="N33" s="144"/>
      <c r="O33" s="114">
        <f t="shared" si="6"/>
        <v>3</v>
      </c>
    </row>
    <row r="34" spans="1:15" ht="21" customHeight="1" x14ac:dyDescent="0.15">
      <c r="A34" s="473"/>
      <c r="B34" s="43" t="s">
        <v>118</v>
      </c>
      <c r="C34" s="142"/>
      <c r="D34" s="143"/>
      <c r="E34" s="143"/>
      <c r="F34" s="143">
        <v>140</v>
      </c>
      <c r="G34" s="143"/>
      <c r="H34" s="143"/>
      <c r="I34" s="141">
        <v>240</v>
      </c>
      <c r="J34" s="104"/>
      <c r="K34" s="137">
        <v>360</v>
      </c>
      <c r="L34" s="137"/>
      <c r="M34" s="138"/>
      <c r="N34" s="144"/>
      <c r="O34" s="114">
        <f t="shared" si="6"/>
        <v>740</v>
      </c>
    </row>
    <row r="35" spans="1:15" ht="21" customHeight="1" x14ac:dyDescent="0.15">
      <c r="A35" s="469" t="s">
        <v>61</v>
      </c>
      <c r="B35" s="43" t="s">
        <v>37</v>
      </c>
      <c r="C35" s="142"/>
      <c r="D35" s="143"/>
      <c r="E35" s="143"/>
      <c r="F35" s="143">
        <v>1</v>
      </c>
      <c r="G35" s="143"/>
      <c r="H35" s="143"/>
      <c r="I35" s="141"/>
      <c r="J35" s="104">
        <v>1</v>
      </c>
      <c r="K35" s="137"/>
      <c r="L35" s="137"/>
      <c r="M35" s="138"/>
      <c r="N35" s="144"/>
      <c r="O35" s="114">
        <f t="shared" si="6"/>
        <v>2</v>
      </c>
    </row>
    <row r="36" spans="1:15" ht="21" customHeight="1" x14ac:dyDescent="0.15">
      <c r="A36" s="473"/>
      <c r="B36" s="43" t="s">
        <v>118</v>
      </c>
      <c r="C36" s="142"/>
      <c r="D36" s="143"/>
      <c r="E36" s="143"/>
      <c r="F36" s="143">
        <v>120</v>
      </c>
      <c r="G36" s="143"/>
      <c r="H36" s="143"/>
      <c r="I36" s="141"/>
      <c r="J36" s="104">
        <v>160</v>
      </c>
      <c r="K36" s="137"/>
      <c r="L36" s="137"/>
      <c r="M36" s="138"/>
      <c r="N36" s="144"/>
      <c r="O36" s="114">
        <f t="shared" si="6"/>
        <v>280</v>
      </c>
    </row>
    <row r="37" spans="1:15" ht="21" customHeight="1" x14ac:dyDescent="0.15">
      <c r="A37" s="470" t="s">
        <v>41</v>
      </c>
      <c r="B37" s="38" t="s">
        <v>37</v>
      </c>
      <c r="C37" s="54">
        <f t="shared" ref="C37:N38" si="7">C27+C29+C31+C33+C35</f>
        <v>3</v>
      </c>
      <c r="D37" s="55">
        <f t="shared" si="7"/>
        <v>3</v>
      </c>
      <c r="E37" s="55">
        <f t="shared" si="7"/>
        <v>4</v>
      </c>
      <c r="F37" s="55">
        <f t="shared" si="7"/>
        <v>5</v>
      </c>
      <c r="G37" s="55">
        <f t="shared" si="7"/>
        <v>3</v>
      </c>
      <c r="H37" s="55">
        <f t="shared" si="7"/>
        <v>1</v>
      </c>
      <c r="I37" s="55">
        <f t="shared" si="7"/>
        <v>3</v>
      </c>
      <c r="J37" s="55">
        <f t="shared" si="7"/>
        <v>3</v>
      </c>
      <c r="K37" s="55">
        <f t="shared" si="7"/>
        <v>1</v>
      </c>
      <c r="L37" s="55">
        <f t="shared" si="7"/>
        <v>0</v>
      </c>
      <c r="M37" s="55">
        <f t="shared" si="7"/>
        <v>0</v>
      </c>
      <c r="N37" s="75">
        <f t="shared" si="7"/>
        <v>3</v>
      </c>
      <c r="O37" s="114">
        <f t="shared" si="6"/>
        <v>29</v>
      </c>
    </row>
    <row r="38" spans="1:15" ht="21" customHeight="1" thickBot="1" x14ac:dyDescent="0.2">
      <c r="A38" s="535"/>
      <c r="B38" s="43" t="s">
        <v>118</v>
      </c>
      <c r="C38" s="115">
        <f t="shared" si="7"/>
        <v>1320</v>
      </c>
      <c r="D38" s="116">
        <f t="shared" si="7"/>
        <v>1300</v>
      </c>
      <c r="E38" s="116">
        <f t="shared" si="7"/>
        <v>2340</v>
      </c>
      <c r="F38" s="116">
        <f t="shared" si="7"/>
        <v>1800</v>
      </c>
      <c r="G38" s="116">
        <f t="shared" si="7"/>
        <v>1520</v>
      </c>
      <c r="H38" s="116">
        <f t="shared" si="7"/>
        <v>800</v>
      </c>
      <c r="I38" s="116">
        <f t="shared" si="7"/>
        <v>1880</v>
      </c>
      <c r="J38" s="116">
        <f t="shared" si="7"/>
        <v>1800</v>
      </c>
      <c r="K38" s="116">
        <f t="shared" si="7"/>
        <v>360</v>
      </c>
      <c r="L38" s="116">
        <f t="shared" si="7"/>
        <v>0</v>
      </c>
      <c r="M38" s="116">
        <f t="shared" si="7"/>
        <v>0</v>
      </c>
      <c r="N38" s="117">
        <f t="shared" si="7"/>
        <v>1460</v>
      </c>
      <c r="O38" s="118">
        <f t="shared" si="6"/>
        <v>14580</v>
      </c>
    </row>
    <row r="39" spans="1:15" ht="18" customHeight="1" x14ac:dyDescent="0.15">
      <c r="B39" s="491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</row>
    <row r="40" spans="1:15" ht="18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" customHeight="1" thickBot="1" x14ac:dyDescent="0.2">
      <c r="A41" s="462" t="s">
        <v>64</v>
      </c>
      <c r="B41" s="462"/>
      <c r="C41" s="462"/>
      <c r="D41" s="462"/>
      <c r="G41" s="81" t="s">
        <v>66</v>
      </c>
      <c r="I41" s="23" t="s">
        <v>109</v>
      </c>
      <c r="J41" s="23"/>
      <c r="K41" s="23"/>
      <c r="L41" s="20"/>
      <c r="M41" s="20"/>
      <c r="N41" s="20"/>
      <c r="O41" s="20"/>
    </row>
    <row r="42" spans="1:15" ht="18" customHeight="1" thickBot="1" x14ac:dyDescent="0.2">
      <c r="A42" s="100" t="s">
        <v>65</v>
      </c>
      <c r="B42" s="101" t="s">
        <v>101</v>
      </c>
      <c r="C42" s="96" t="s">
        <v>68</v>
      </c>
      <c r="D42" s="479" t="s">
        <v>86</v>
      </c>
      <c r="E42" s="480"/>
      <c r="F42" s="479" t="s">
        <v>70</v>
      </c>
      <c r="G42" s="481"/>
      <c r="I42" s="93"/>
      <c r="J42" s="94"/>
      <c r="K42" s="94"/>
      <c r="L42" s="94"/>
      <c r="M42" s="95"/>
      <c r="N42" s="23"/>
      <c r="O42" s="20"/>
    </row>
    <row r="43" spans="1:15" ht="18" customHeight="1" x14ac:dyDescent="0.15">
      <c r="A43" s="106" t="s">
        <v>4</v>
      </c>
      <c r="B43" s="111">
        <v>2045387</v>
      </c>
      <c r="C43" s="112">
        <v>77028</v>
      </c>
      <c r="D43" s="501">
        <f t="shared" ref="D43:D54" si="8">SUM(B43:C43)</f>
        <v>2122415</v>
      </c>
      <c r="E43" s="502"/>
      <c r="F43" s="533"/>
      <c r="G43" s="534"/>
      <c r="I43" s="90" t="s">
        <v>69</v>
      </c>
      <c r="J43" s="72"/>
      <c r="K43" s="91"/>
      <c r="L43" s="91"/>
      <c r="M43" s="85"/>
      <c r="N43" s="23"/>
      <c r="O43" s="20"/>
    </row>
    <row r="44" spans="1:15" ht="18" customHeight="1" x14ac:dyDescent="0.15">
      <c r="A44" s="102" t="s">
        <v>5</v>
      </c>
      <c r="B44" s="108">
        <v>2169030</v>
      </c>
      <c r="C44" s="83">
        <v>101729</v>
      </c>
      <c r="D44" s="492">
        <f t="shared" si="8"/>
        <v>2270759</v>
      </c>
      <c r="E44" s="493"/>
      <c r="F44" s="531"/>
      <c r="G44" s="532"/>
      <c r="I44" s="84"/>
      <c r="J44" s="500">
        <f>C23</f>
        <v>6811820</v>
      </c>
      <c r="K44" s="466"/>
      <c r="L44" s="23" t="s">
        <v>21</v>
      </c>
      <c r="M44" s="85"/>
      <c r="N44" s="23"/>
      <c r="O44" s="20"/>
    </row>
    <row r="45" spans="1:15" ht="18" customHeight="1" x14ac:dyDescent="0.15">
      <c r="A45" s="102" t="s">
        <v>18</v>
      </c>
      <c r="B45" s="108">
        <v>2852561</v>
      </c>
      <c r="C45" s="83">
        <v>276443</v>
      </c>
      <c r="D45" s="492">
        <f t="shared" si="8"/>
        <v>3129004</v>
      </c>
      <c r="E45" s="493"/>
      <c r="F45" s="531"/>
      <c r="G45" s="532"/>
      <c r="I45" s="90" t="s">
        <v>126</v>
      </c>
      <c r="J45" s="72"/>
      <c r="K45" s="91"/>
      <c r="L45" s="91"/>
      <c r="M45" s="85"/>
      <c r="N45" s="23"/>
      <c r="O45" s="20"/>
    </row>
    <row r="46" spans="1:15" ht="18" customHeight="1" x14ac:dyDescent="0.15">
      <c r="A46" s="102" t="s">
        <v>39</v>
      </c>
      <c r="B46" s="108">
        <v>2073099</v>
      </c>
      <c r="C46" s="83">
        <v>127978</v>
      </c>
      <c r="D46" s="492">
        <f t="shared" si="8"/>
        <v>2201077</v>
      </c>
      <c r="E46" s="493"/>
      <c r="F46" s="531"/>
      <c r="G46" s="532"/>
      <c r="I46" s="84"/>
      <c r="J46" s="500">
        <v>2672300</v>
      </c>
      <c r="K46" s="466"/>
      <c r="L46" s="23" t="s">
        <v>21</v>
      </c>
      <c r="M46" s="85"/>
      <c r="N46" s="23"/>
      <c r="O46" s="23"/>
    </row>
    <row r="47" spans="1:15" ht="18" customHeight="1" x14ac:dyDescent="0.15">
      <c r="A47" s="103" t="s">
        <v>20</v>
      </c>
      <c r="B47" s="108">
        <v>1471886</v>
      </c>
      <c r="C47" s="83">
        <v>176872</v>
      </c>
      <c r="D47" s="492">
        <f>SUM(B47:C47)</f>
        <v>1648758</v>
      </c>
      <c r="E47" s="493"/>
      <c r="F47" s="531"/>
      <c r="G47" s="532"/>
      <c r="I47" s="84" t="s">
        <v>123</v>
      </c>
      <c r="J47" s="72"/>
      <c r="K47" s="23"/>
      <c r="L47" s="23"/>
      <c r="M47" s="85"/>
      <c r="N47" s="23"/>
      <c r="O47" s="23"/>
    </row>
    <row r="48" spans="1:15" ht="18" customHeight="1" x14ac:dyDescent="0.15">
      <c r="A48" s="103" t="s">
        <v>32</v>
      </c>
      <c r="B48" s="108">
        <v>528032</v>
      </c>
      <c r="C48" s="83">
        <v>198348</v>
      </c>
      <c r="D48" s="492">
        <f t="shared" si="8"/>
        <v>726380</v>
      </c>
      <c r="E48" s="493"/>
      <c r="F48" s="531"/>
      <c r="G48" s="532"/>
      <c r="I48" s="84"/>
      <c r="J48" s="500">
        <f>O19</f>
        <v>17394736</v>
      </c>
      <c r="K48" s="466"/>
      <c r="L48" s="23" t="s">
        <v>21</v>
      </c>
      <c r="M48" s="85"/>
      <c r="N48" s="23"/>
      <c r="O48" s="23"/>
    </row>
    <row r="49" spans="1:15" ht="18" customHeight="1" x14ac:dyDescent="0.15">
      <c r="A49" s="103" t="s">
        <v>33</v>
      </c>
      <c r="B49" s="108">
        <v>2146920</v>
      </c>
      <c r="C49" s="83">
        <v>176686</v>
      </c>
      <c r="D49" s="492">
        <f t="shared" si="8"/>
        <v>2323606</v>
      </c>
      <c r="E49" s="493"/>
      <c r="F49" s="531"/>
      <c r="G49" s="532"/>
      <c r="I49" s="84" t="s">
        <v>124</v>
      </c>
      <c r="J49" s="23"/>
      <c r="K49" s="23"/>
      <c r="L49" s="23"/>
      <c r="M49" s="85"/>
      <c r="N49" s="23"/>
      <c r="O49" s="23"/>
    </row>
    <row r="50" spans="1:15" ht="18" customHeight="1" x14ac:dyDescent="0.15">
      <c r="A50" s="103" t="s">
        <v>40</v>
      </c>
      <c r="B50" s="108">
        <v>1844207</v>
      </c>
      <c r="C50" s="83">
        <v>111880</v>
      </c>
      <c r="D50" s="492">
        <f t="shared" si="8"/>
        <v>1956087</v>
      </c>
      <c r="E50" s="493"/>
      <c r="F50" s="531"/>
      <c r="G50" s="532"/>
      <c r="I50" s="86"/>
      <c r="J50" s="500">
        <f>D55</f>
        <v>19980934</v>
      </c>
      <c r="K50" s="466"/>
      <c r="L50" s="23" t="s">
        <v>21</v>
      </c>
      <c r="M50" s="85"/>
      <c r="N50" s="23"/>
      <c r="O50" s="23"/>
    </row>
    <row r="51" spans="1:15" ht="18" customHeight="1" thickBot="1" x14ac:dyDescent="0.2">
      <c r="A51" s="103" t="s">
        <v>45</v>
      </c>
      <c r="B51" s="132">
        <v>777570</v>
      </c>
      <c r="C51" s="131">
        <v>103921</v>
      </c>
      <c r="D51" s="511">
        <f t="shared" si="8"/>
        <v>881491</v>
      </c>
      <c r="E51" s="512"/>
      <c r="F51" s="531"/>
      <c r="G51" s="532"/>
      <c r="I51" s="84" t="s">
        <v>125</v>
      </c>
      <c r="J51" s="23"/>
      <c r="K51" s="23"/>
      <c r="L51" s="23"/>
      <c r="M51" s="85"/>
      <c r="N51" s="23"/>
      <c r="O51" s="23"/>
    </row>
    <row r="52" spans="1:15" ht="18" customHeight="1" thickBot="1" x14ac:dyDescent="0.2">
      <c r="A52" s="103" t="s">
        <v>48</v>
      </c>
      <c r="B52" s="99">
        <v>0</v>
      </c>
      <c r="C52" s="83">
        <v>12100</v>
      </c>
      <c r="D52" s="492">
        <f t="shared" si="8"/>
        <v>12100</v>
      </c>
      <c r="E52" s="493"/>
      <c r="F52" s="531"/>
      <c r="G52" s="532"/>
      <c r="H52" s="23"/>
      <c r="I52" s="86"/>
      <c r="J52" s="518">
        <f>J44+J48+J46-J50</f>
        <v>6897922</v>
      </c>
      <c r="K52" s="519"/>
      <c r="L52" s="23" t="s">
        <v>21</v>
      </c>
      <c r="M52" s="85"/>
      <c r="N52" s="23"/>
      <c r="O52" s="23"/>
    </row>
    <row r="53" spans="1:15" ht="18" customHeight="1" x14ac:dyDescent="0.15">
      <c r="A53" s="103" t="s">
        <v>51</v>
      </c>
      <c r="B53" s="99">
        <v>0</v>
      </c>
      <c r="C53" s="83">
        <v>7120</v>
      </c>
      <c r="D53" s="492">
        <f t="shared" si="8"/>
        <v>7120</v>
      </c>
      <c r="E53" s="493"/>
      <c r="F53" s="531"/>
      <c r="G53" s="532"/>
      <c r="I53" s="87"/>
      <c r="J53" s="145"/>
      <c r="K53" s="88"/>
      <c r="L53" s="88"/>
      <c r="M53" s="89"/>
      <c r="N53" s="23"/>
      <c r="O53" s="23"/>
    </row>
    <row r="54" spans="1:15" ht="18" customHeight="1" thickBot="1" x14ac:dyDescent="0.2">
      <c r="A54" s="107" t="s">
        <v>54</v>
      </c>
      <c r="B54" s="132">
        <v>1572636</v>
      </c>
      <c r="C54" s="113">
        <v>1129501</v>
      </c>
      <c r="D54" s="520">
        <f t="shared" si="8"/>
        <v>2702137</v>
      </c>
      <c r="E54" s="521"/>
      <c r="F54" s="526"/>
      <c r="G54" s="527"/>
      <c r="I54" s="23"/>
      <c r="J54" s="500"/>
      <c r="K54" s="466"/>
      <c r="L54" s="23"/>
      <c r="M54" s="23"/>
      <c r="N54" s="23"/>
      <c r="O54" s="23"/>
    </row>
    <row r="55" spans="1:15" ht="18" customHeight="1" thickBot="1" x14ac:dyDescent="0.2">
      <c r="A55" s="98" t="s">
        <v>24</v>
      </c>
      <c r="B55" s="110">
        <f>SUM(B43:B54)</f>
        <v>17481328</v>
      </c>
      <c r="C55" s="97">
        <f>SUM(C43:C54)</f>
        <v>2499606</v>
      </c>
      <c r="D55" s="513">
        <f>SUM(D43:D54)</f>
        <v>19980934</v>
      </c>
      <c r="E55" s="514"/>
      <c r="F55" s="515"/>
      <c r="G55" s="516"/>
      <c r="I55" s="23"/>
      <c r="J55" s="133"/>
      <c r="K55" s="23"/>
      <c r="L55" s="23"/>
      <c r="M55" s="80"/>
      <c r="N55" s="80"/>
      <c r="O55" s="80"/>
    </row>
    <row r="56" spans="1:15" ht="17.25" customHeight="1" x14ac:dyDescent="0.15">
      <c r="A56" s="36"/>
      <c r="B56" s="80"/>
      <c r="C56" s="80"/>
      <c r="D56" s="80"/>
      <c r="E56" s="80"/>
      <c r="F56" s="20"/>
      <c r="I56" s="23"/>
      <c r="J56" s="500"/>
      <c r="K56" s="466"/>
      <c r="L56" s="23"/>
    </row>
    <row r="57" spans="1:15" x14ac:dyDescent="0.15">
      <c r="B57" s="20"/>
      <c r="C57" s="20"/>
      <c r="D57" s="20"/>
      <c r="I57" s="23"/>
      <c r="J57" s="23"/>
      <c r="K57" s="23"/>
      <c r="L57" s="23"/>
    </row>
    <row r="58" spans="1:15" x14ac:dyDescent="0.15">
      <c r="I58" s="23"/>
      <c r="J58" s="23"/>
      <c r="K58" s="23"/>
      <c r="L58" s="23"/>
    </row>
    <row r="59" spans="1:15" x14ac:dyDescent="0.15">
      <c r="K59" s="23"/>
      <c r="L59" s="23"/>
    </row>
    <row r="60" spans="1:15" x14ac:dyDescent="0.15">
      <c r="L60" s="23"/>
    </row>
    <row r="61" spans="1:15" x14ac:dyDescent="0.15">
      <c r="L61" s="80"/>
    </row>
  </sheetData>
  <mergeCells count="58">
    <mergeCell ref="D55:E55"/>
    <mergeCell ref="D50:E50"/>
    <mergeCell ref="D51:E51"/>
    <mergeCell ref="D52:E52"/>
    <mergeCell ref="D53:E53"/>
    <mergeCell ref="O1:P1"/>
    <mergeCell ref="O2:P2"/>
    <mergeCell ref="C2:I2"/>
    <mergeCell ref="F42:G42"/>
    <mergeCell ref="D42:E42"/>
    <mergeCell ref="M2:N2"/>
    <mergeCell ref="A4:B4"/>
    <mergeCell ref="A31:A32"/>
    <mergeCell ref="A5:A8"/>
    <mergeCell ref="A16:A18"/>
    <mergeCell ref="A20:B20"/>
    <mergeCell ref="A9:A15"/>
    <mergeCell ref="A19:B19"/>
    <mergeCell ref="A27:A28"/>
    <mergeCell ref="A23:B23"/>
    <mergeCell ref="A24:B24"/>
    <mergeCell ref="A29:A30"/>
    <mergeCell ref="B21:O21"/>
    <mergeCell ref="J44:K44"/>
    <mergeCell ref="A35:A36"/>
    <mergeCell ref="B39:O39"/>
    <mergeCell ref="A26:B26"/>
    <mergeCell ref="A25:F25"/>
    <mergeCell ref="A37:A38"/>
    <mergeCell ref="A41:D41"/>
    <mergeCell ref="D43:E43"/>
    <mergeCell ref="D44:E44"/>
    <mergeCell ref="D45:E45"/>
    <mergeCell ref="D46:E46"/>
    <mergeCell ref="A33:A34"/>
    <mergeCell ref="D47:E47"/>
    <mergeCell ref="F53:G53"/>
    <mergeCell ref="F54:G54"/>
    <mergeCell ref="J54:K54"/>
    <mergeCell ref="D48:E48"/>
    <mergeCell ref="D49:E49"/>
    <mergeCell ref="D54:E54"/>
    <mergeCell ref="J56:K56"/>
    <mergeCell ref="J50:K50"/>
    <mergeCell ref="F50:G50"/>
    <mergeCell ref="F51:G51"/>
    <mergeCell ref="F43:G43"/>
    <mergeCell ref="F44:G44"/>
    <mergeCell ref="J48:K48"/>
    <mergeCell ref="J52:K52"/>
    <mergeCell ref="F45:G45"/>
    <mergeCell ref="F55:G55"/>
    <mergeCell ref="F52:G52"/>
    <mergeCell ref="F49:G49"/>
    <mergeCell ref="F47:G47"/>
    <mergeCell ref="F48:G48"/>
    <mergeCell ref="F46:G46"/>
    <mergeCell ref="J46:K46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85" zoomScaleNormal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F40" sqref="F40"/>
    </sheetView>
  </sheetViews>
  <sheetFormatPr defaultRowHeight="13.5" x14ac:dyDescent="0.15"/>
  <cols>
    <col min="1" max="1" width="10.625" customWidth="1"/>
    <col min="2" max="2" width="11.375" customWidth="1"/>
    <col min="3" max="3" width="10.5" customWidth="1"/>
    <col min="4" max="7" width="10" customWidth="1"/>
    <col min="8" max="15" width="10.25" customWidth="1"/>
    <col min="16" max="16" width="2.25" customWidth="1"/>
  </cols>
  <sheetData>
    <row r="1" spans="1:16" ht="20.25" customHeight="1" x14ac:dyDescent="0.15">
      <c r="A1" s="25"/>
      <c r="B1" s="25"/>
      <c r="C1" s="25"/>
      <c r="D1" s="20"/>
      <c r="E1" s="20"/>
      <c r="F1" s="20"/>
      <c r="G1" s="24"/>
      <c r="H1" s="24"/>
      <c r="I1" s="24"/>
      <c r="J1" s="24"/>
      <c r="K1" s="24"/>
      <c r="L1" s="24"/>
      <c r="M1" s="24"/>
      <c r="N1" s="24"/>
      <c r="O1" s="462"/>
      <c r="P1" s="462"/>
    </row>
    <row r="2" spans="1:16" ht="20.25" customHeight="1" x14ac:dyDescent="0.15">
      <c r="C2" s="463" t="s">
        <v>108</v>
      </c>
      <c r="D2" s="463"/>
      <c r="E2" s="463"/>
      <c r="F2" s="463"/>
      <c r="G2" s="463"/>
      <c r="H2" s="463"/>
      <c r="I2" s="463"/>
      <c r="J2" s="37"/>
      <c r="M2" s="464" t="s">
        <v>49</v>
      </c>
      <c r="N2" s="465"/>
      <c r="O2" s="466"/>
      <c r="P2" s="466"/>
    </row>
    <row r="3" spans="1:16" ht="26.25" customHeight="1" thickBot="1" x14ac:dyDescent="0.2">
      <c r="A3" s="33" t="s">
        <v>23</v>
      </c>
      <c r="B3" s="33"/>
    </row>
    <row r="4" spans="1:16" ht="21.75" customHeight="1" thickBot="1" x14ac:dyDescent="0.2">
      <c r="A4" s="467" t="s">
        <v>16</v>
      </c>
      <c r="B4" s="468"/>
      <c r="C4" s="17" t="s">
        <v>4</v>
      </c>
      <c r="D4" s="11" t="s">
        <v>5</v>
      </c>
      <c r="E4" s="11" t="s">
        <v>18</v>
      </c>
      <c r="F4" s="11" t="s">
        <v>87</v>
      </c>
      <c r="G4" s="11" t="s">
        <v>20</v>
      </c>
      <c r="H4" s="4" t="s">
        <v>6</v>
      </c>
      <c r="I4" s="45" t="s">
        <v>33</v>
      </c>
      <c r="J4" s="45" t="s">
        <v>40</v>
      </c>
      <c r="K4" s="45" t="s">
        <v>44</v>
      </c>
      <c r="L4" s="45" t="s">
        <v>47</v>
      </c>
      <c r="M4" s="45" t="s">
        <v>50</v>
      </c>
      <c r="N4" s="5">
        <v>3</v>
      </c>
      <c r="O4" s="60" t="s">
        <v>86</v>
      </c>
    </row>
    <row r="5" spans="1:16" ht="27" customHeight="1" x14ac:dyDescent="0.15">
      <c r="A5" s="469" t="s">
        <v>28</v>
      </c>
      <c r="B5" s="40" t="s">
        <v>1</v>
      </c>
      <c r="C5" s="1">
        <v>36339</v>
      </c>
      <c r="D5" s="2">
        <v>63377</v>
      </c>
      <c r="E5" s="2">
        <v>21857</v>
      </c>
      <c r="F5" s="2">
        <v>28215</v>
      </c>
      <c r="G5" s="2">
        <v>33864</v>
      </c>
      <c r="H5" s="2">
        <v>39787</v>
      </c>
      <c r="I5" s="46">
        <v>20806</v>
      </c>
      <c r="J5" s="46">
        <v>8287</v>
      </c>
      <c r="K5" s="46"/>
      <c r="L5" s="46"/>
      <c r="M5" s="46">
        <v>53997</v>
      </c>
      <c r="N5" s="3">
        <v>11561</v>
      </c>
      <c r="O5" s="62">
        <f t="shared" ref="O5:O18" si="0">SUM(C5:N5)</f>
        <v>318090</v>
      </c>
    </row>
    <row r="6" spans="1:16" ht="27" customHeight="1" x14ac:dyDescent="0.15">
      <c r="A6" s="469"/>
      <c r="B6" s="119" t="s">
        <v>103</v>
      </c>
      <c r="C6" s="1">
        <v>993618</v>
      </c>
      <c r="D6" s="2">
        <v>1745956</v>
      </c>
      <c r="E6" s="2">
        <v>698153</v>
      </c>
      <c r="F6" s="2">
        <v>1542959</v>
      </c>
      <c r="G6" s="2">
        <v>2082121</v>
      </c>
      <c r="H6" s="2">
        <v>1988201</v>
      </c>
      <c r="I6" s="46">
        <v>1325516</v>
      </c>
      <c r="J6" s="46">
        <v>1153720</v>
      </c>
      <c r="K6" s="46"/>
      <c r="L6" s="46"/>
      <c r="M6" s="46"/>
      <c r="N6" s="3">
        <v>1028594</v>
      </c>
      <c r="O6" s="62">
        <f t="shared" si="0"/>
        <v>12558838</v>
      </c>
    </row>
    <row r="7" spans="1:16" ht="27" customHeight="1" x14ac:dyDescent="0.15">
      <c r="A7" s="469"/>
      <c r="B7" s="40" t="s">
        <v>2</v>
      </c>
      <c r="C7" s="1">
        <v>44026</v>
      </c>
      <c r="D7" s="2">
        <v>119019</v>
      </c>
      <c r="E7" s="2">
        <v>24973</v>
      </c>
      <c r="F7" s="2">
        <v>39601</v>
      </c>
      <c r="G7" s="2">
        <v>37692</v>
      </c>
      <c r="H7" s="2">
        <v>75885</v>
      </c>
      <c r="I7" s="46">
        <v>33934</v>
      </c>
      <c r="J7" s="46">
        <v>35932</v>
      </c>
      <c r="K7" s="46"/>
      <c r="L7" s="46"/>
      <c r="M7" s="46">
        <v>8890</v>
      </c>
      <c r="N7" s="3">
        <v>11220</v>
      </c>
      <c r="O7" s="62">
        <f t="shared" si="0"/>
        <v>431172</v>
      </c>
    </row>
    <row r="8" spans="1:16" ht="27" customHeight="1" x14ac:dyDescent="0.15">
      <c r="A8" s="469"/>
      <c r="B8" s="41" t="s">
        <v>3</v>
      </c>
      <c r="C8" s="6">
        <f>SUM(C5:C7)</f>
        <v>1073983</v>
      </c>
      <c r="D8" s="7">
        <f t="shared" ref="D8:M8" si="1">SUM(D5:D7)</f>
        <v>1928352</v>
      </c>
      <c r="E8" s="7">
        <f t="shared" si="1"/>
        <v>744983</v>
      </c>
      <c r="F8" s="7">
        <f t="shared" si="1"/>
        <v>1610775</v>
      </c>
      <c r="G8" s="7">
        <f t="shared" si="1"/>
        <v>2153677</v>
      </c>
      <c r="H8" s="7">
        <f t="shared" si="1"/>
        <v>2103873</v>
      </c>
      <c r="I8" s="44">
        <f t="shared" si="1"/>
        <v>1380256</v>
      </c>
      <c r="J8" s="44">
        <f t="shared" si="1"/>
        <v>1197939</v>
      </c>
      <c r="K8" s="44">
        <f t="shared" si="1"/>
        <v>0</v>
      </c>
      <c r="L8" s="44">
        <f t="shared" si="1"/>
        <v>0</v>
      </c>
      <c r="M8" s="44">
        <f t="shared" si="1"/>
        <v>62887</v>
      </c>
      <c r="N8" s="8">
        <f>SUM(N5:N7)</f>
        <v>1051375</v>
      </c>
      <c r="O8" s="63">
        <f t="shared" si="0"/>
        <v>13308100</v>
      </c>
    </row>
    <row r="9" spans="1:16" ht="27" customHeight="1" x14ac:dyDescent="0.15">
      <c r="A9" s="470" t="s">
        <v>11</v>
      </c>
      <c r="B9" s="41" t="s">
        <v>0</v>
      </c>
      <c r="C9" s="26">
        <v>52522</v>
      </c>
      <c r="D9" s="27">
        <v>119239</v>
      </c>
      <c r="E9" s="27">
        <v>44726</v>
      </c>
      <c r="F9" s="27">
        <v>62141</v>
      </c>
      <c r="G9" s="27">
        <v>90989</v>
      </c>
      <c r="H9" s="27">
        <v>102920</v>
      </c>
      <c r="I9" s="46">
        <v>27145</v>
      </c>
      <c r="J9" s="46">
        <v>0</v>
      </c>
      <c r="K9" s="46">
        <v>20357</v>
      </c>
      <c r="L9" s="46"/>
      <c r="M9" s="46"/>
      <c r="N9" s="3"/>
      <c r="O9" s="62">
        <f t="shared" si="0"/>
        <v>520039</v>
      </c>
    </row>
    <row r="10" spans="1:16" ht="27" customHeight="1" x14ac:dyDescent="0.15">
      <c r="A10" s="471"/>
      <c r="B10" s="41" t="s">
        <v>88</v>
      </c>
      <c r="C10" s="26">
        <v>22986</v>
      </c>
      <c r="D10" s="27">
        <v>34601</v>
      </c>
      <c r="E10" s="27">
        <v>11983</v>
      </c>
      <c r="F10" s="27">
        <v>25738</v>
      </c>
      <c r="G10" s="27">
        <v>32292</v>
      </c>
      <c r="H10" s="27">
        <v>12230</v>
      </c>
      <c r="I10" s="47">
        <v>26400</v>
      </c>
      <c r="J10" s="47">
        <v>14605</v>
      </c>
      <c r="K10" s="47"/>
      <c r="L10" s="47"/>
      <c r="M10" s="47">
        <v>13300</v>
      </c>
      <c r="N10" s="28">
        <v>14550</v>
      </c>
      <c r="O10" s="62">
        <f t="shared" si="0"/>
        <v>208685</v>
      </c>
    </row>
    <row r="11" spans="1:16" ht="27" customHeight="1" x14ac:dyDescent="0.15">
      <c r="A11" s="471"/>
      <c r="B11" s="40" t="s">
        <v>8</v>
      </c>
      <c r="C11" s="1">
        <v>36674</v>
      </c>
      <c r="D11" s="2">
        <v>45175</v>
      </c>
      <c r="E11" s="2">
        <v>9855</v>
      </c>
      <c r="F11" s="2">
        <v>15253</v>
      </c>
      <c r="G11" s="2">
        <v>22155</v>
      </c>
      <c r="H11" s="2">
        <v>8998</v>
      </c>
      <c r="I11" s="46">
        <v>12119</v>
      </c>
      <c r="J11" s="46">
        <v>15442</v>
      </c>
      <c r="K11" s="46"/>
      <c r="L11" s="46">
        <v>7044</v>
      </c>
      <c r="M11" s="46"/>
      <c r="N11" s="3"/>
      <c r="O11" s="62">
        <f t="shared" si="0"/>
        <v>172715</v>
      </c>
    </row>
    <row r="12" spans="1:16" ht="27" customHeight="1" x14ac:dyDescent="0.15">
      <c r="A12" s="471"/>
      <c r="B12" s="40" t="s">
        <v>9</v>
      </c>
      <c r="C12" s="1">
        <v>10060</v>
      </c>
      <c r="D12" s="2">
        <v>5984</v>
      </c>
      <c r="E12" s="2">
        <v>11604</v>
      </c>
      <c r="F12" s="2">
        <v>6406</v>
      </c>
      <c r="G12" s="2">
        <v>9428</v>
      </c>
      <c r="H12" s="2">
        <v>11552</v>
      </c>
      <c r="I12" s="46">
        <v>1620</v>
      </c>
      <c r="J12" s="46">
        <v>6216</v>
      </c>
      <c r="K12" s="46">
        <v>7710</v>
      </c>
      <c r="L12" s="46"/>
      <c r="M12" s="46">
        <v>2300</v>
      </c>
      <c r="N12" s="3">
        <v>3150</v>
      </c>
      <c r="O12" s="62">
        <f t="shared" si="0"/>
        <v>76030</v>
      </c>
    </row>
    <row r="13" spans="1:16" ht="27" customHeight="1" x14ac:dyDescent="0.15">
      <c r="A13" s="471"/>
      <c r="B13" s="40" t="s">
        <v>10</v>
      </c>
      <c r="C13" s="1">
        <v>20361</v>
      </c>
      <c r="D13" s="2">
        <v>6100</v>
      </c>
      <c r="E13" s="2">
        <v>14678</v>
      </c>
      <c r="F13" s="2">
        <v>8261</v>
      </c>
      <c r="G13" s="2">
        <v>12031</v>
      </c>
      <c r="H13" s="2">
        <v>15452</v>
      </c>
      <c r="I13" s="46">
        <v>14106</v>
      </c>
      <c r="J13" s="46">
        <v>14183</v>
      </c>
      <c r="K13" s="46">
        <v>1900</v>
      </c>
      <c r="L13" s="46"/>
      <c r="M13" s="46"/>
      <c r="N13" s="3"/>
      <c r="O13" s="62">
        <f t="shared" si="0"/>
        <v>107072</v>
      </c>
    </row>
    <row r="14" spans="1:16" ht="27" customHeight="1" x14ac:dyDescent="0.15">
      <c r="A14" s="471"/>
      <c r="B14" s="71" t="s">
        <v>104</v>
      </c>
      <c r="C14" s="1">
        <v>4383</v>
      </c>
      <c r="D14" s="2">
        <v>5566</v>
      </c>
      <c r="E14" s="2">
        <v>50112</v>
      </c>
      <c r="F14" s="2">
        <v>0</v>
      </c>
      <c r="G14" s="2">
        <v>8292</v>
      </c>
      <c r="H14" s="2">
        <v>2512</v>
      </c>
      <c r="I14" s="46">
        <v>11301</v>
      </c>
      <c r="J14" s="46">
        <v>18997</v>
      </c>
      <c r="K14" s="46">
        <v>5270</v>
      </c>
      <c r="L14" s="46"/>
      <c r="M14" s="46">
        <v>610</v>
      </c>
      <c r="N14" s="3">
        <v>5304</v>
      </c>
      <c r="O14" s="62">
        <f t="shared" si="0"/>
        <v>112347</v>
      </c>
    </row>
    <row r="15" spans="1:16" ht="27" customHeight="1" x14ac:dyDescent="0.15">
      <c r="A15" s="472"/>
      <c r="B15" s="41" t="s">
        <v>3</v>
      </c>
      <c r="C15" s="6">
        <f t="shared" ref="C15:N15" si="2">SUM(C9:C14)</f>
        <v>146986</v>
      </c>
      <c r="D15" s="7">
        <f t="shared" si="2"/>
        <v>216665</v>
      </c>
      <c r="E15" s="7">
        <f t="shared" si="2"/>
        <v>142958</v>
      </c>
      <c r="F15" s="7">
        <f t="shared" si="2"/>
        <v>117799</v>
      </c>
      <c r="G15" s="7">
        <f t="shared" si="2"/>
        <v>175187</v>
      </c>
      <c r="H15" s="7">
        <f t="shared" si="2"/>
        <v>153664</v>
      </c>
      <c r="I15" s="44">
        <f t="shared" si="2"/>
        <v>92691</v>
      </c>
      <c r="J15" s="44">
        <f t="shared" si="2"/>
        <v>69443</v>
      </c>
      <c r="K15" s="44">
        <f t="shared" si="2"/>
        <v>35237</v>
      </c>
      <c r="L15" s="44">
        <f t="shared" si="2"/>
        <v>7044</v>
      </c>
      <c r="M15" s="44">
        <f t="shared" si="2"/>
        <v>16210</v>
      </c>
      <c r="N15" s="8">
        <f t="shared" si="2"/>
        <v>23004</v>
      </c>
      <c r="O15" s="63">
        <f t="shared" si="0"/>
        <v>1196888</v>
      </c>
    </row>
    <row r="16" spans="1:16" ht="27" customHeight="1" x14ac:dyDescent="0.15">
      <c r="A16" s="469" t="s">
        <v>13</v>
      </c>
      <c r="B16" s="40" t="s">
        <v>12</v>
      </c>
      <c r="C16" s="1"/>
      <c r="D16" s="2"/>
      <c r="E16" s="2">
        <v>10000</v>
      </c>
      <c r="F16" s="2"/>
      <c r="G16" s="2"/>
      <c r="H16" s="2"/>
      <c r="I16" s="46"/>
      <c r="J16" s="46"/>
      <c r="K16" s="46"/>
      <c r="L16" s="46"/>
      <c r="M16" s="46"/>
      <c r="N16" s="3"/>
      <c r="O16" s="62">
        <f t="shared" si="0"/>
        <v>10000</v>
      </c>
    </row>
    <row r="17" spans="1:15" ht="27" customHeight="1" x14ac:dyDescent="0.15">
      <c r="A17" s="473"/>
      <c r="B17" s="40" t="s">
        <v>14</v>
      </c>
      <c r="C17" s="1">
        <v>652000</v>
      </c>
      <c r="D17" s="2"/>
      <c r="E17" s="2"/>
      <c r="F17" s="2"/>
      <c r="G17" s="2">
        <v>147980</v>
      </c>
      <c r="H17" s="2"/>
      <c r="I17" s="46">
        <v>262150</v>
      </c>
      <c r="J17" s="46"/>
      <c r="K17" s="46">
        <v>1000000</v>
      </c>
      <c r="L17" s="46"/>
      <c r="M17" s="46">
        <v>150000</v>
      </c>
      <c r="N17" s="3">
        <v>351800</v>
      </c>
      <c r="O17" s="62">
        <f t="shared" si="0"/>
        <v>2563930</v>
      </c>
    </row>
    <row r="18" spans="1:15" ht="27" customHeight="1" x14ac:dyDescent="0.15">
      <c r="A18" s="473"/>
      <c r="B18" s="41" t="s">
        <v>3</v>
      </c>
      <c r="C18" s="6">
        <f t="shared" ref="C18:N18" si="3">SUM(C16:C17)</f>
        <v>652000</v>
      </c>
      <c r="D18" s="7">
        <f t="shared" si="3"/>
        <v>0</v>
      </c>
      <c r="E18" s="7">
        <f t="shared" si="3"/>
        <v>10000</v>
      </c>
      <c r="F18" s="7">
        <f t="shared" si="3"/>
        <v>0</v>
      </c>
      <c r="G18" s="7">
        <f t="shared" si="3"/>
        <v>147980</v>
      </c>
      <c r="H18" s="7">
        <f t="shared" si="3"/>
        <v>0</v>
      </c>
      <c r="I18" s="44">
        <f t="shared" si="3"/>
        <v>262150</v>
      </c>
      <c r="J18" s="44">
        <f t="shared" si="3"/>
        <v>0</v>
      </c>
      <c r="K18" s="44">
        <f t="shared" si="3"/>
        <v>1000000</v>
      </c>
      <c r="L18" s="44">
        <f t="shared" si="3"/>
        <v>0</v>
      </c>
      <c r="M18" s="44">
        <f t="shared" si="3"/>
        <v>150000</v>
      </c>
      <c r="N18" s="8">
        <f t="shared" si="3"/>
        <v>351800</v>
      </c>
      <c r="O18" s="63">
        <f t="shared" si="0"/>
        <v>2573930</v>
      </c>
    </row>
    <row r="19" spans="1:15" ht="27" customHeight="1" x14ac:dyDescent="0.15">
      <c r="A19" s="474" t="s">
        <v>15</v>
      </c>
      <c r="B19" s="475"/>
      <c r="C19" s="14">
        <f>C8+C15+C18</f>
        <v>1872969</v>
      </c>
      <c r="D19" s="15">
        <f>D8+D15+D18</f>
        <v>2145017</v>
      </c>
      <c r="E19" s="15">
        <f t="shared" ref="E19:N19" si="4">E8+E15+E18</f>
        <v>897941</v>
      </c>
      <c r="F19" s="15">
        <f t="shared" si="4"/>
        <v>1728574</v>
      </c>
      <c r="G19" s="15">
        <f t="shared" si="4"/>
        <v>2476844</v>
      </c>
      <c r="H19" s="15">
        <f t="shared" si="4"/>
        <v>2257537</v>
      </c>
      <c r="I19" s="34">
        <f t="shared" si="4"/>
        <v>1735097</v>
      </c>
      <c r="J19" s="34">
        <f t="shared" si="4"/>
        <v>1267382</v>
      </c>
      <c r="K19" s="34">
        <f t="shared" si="4"/>
        <v>1035237</v>
      </c>
      <c r="L19" s="34">
        <f t="shared" si="4"/>
        <v>7044</v>
      </c>
      <c r="M19" s="34">
        <f t="shared" si="4"/>
        <v>229097</v>
      </c>
      <c r="N19" s="16">
        <f t="shared" si="4"/>
        <v>1426179</v>
      </c>
      <c r="O19" s="64">
        <f>SUM(C19:N19)</f>
        <v>17078918</v>
      </c>
    </row>
    <row r="20" spans="1:15" ht="27" customHeight="1" thickBot="1" x14ac:dyDescent="0.2">
      <c r="A20" s="476" t="s">
        <v>19</v>
      </c>
      <c r="B20" s="477"/>
      <c r="C20" s="9">
        <f>C19</f>
        <v>1872969</v>
      </c>
      <c r="D20" s="10">
        <f t="shared" ref="D20:N20" si="5">C20+D19</f>
        <v>4017986</v>
      </c>
      <c r="E20" s="10">
        <f t="shared" si="5"/>
        <v>4915927</v>
      </c>
      <c r="F20" s="10">
        <f>E20+F19</f>
        <v>6644501</v>
      </c>
      <c r="G20" s="10">
        <f t="shared" si="5"/>
        <v>9121345</v>
      </c>
      <c r="H20" s="10">
        <f>G20+H19</f>
        <v>11378882</v>
      </c>
      <c r="I20" s="35">
        <f t="shared" si="5"/>
        <v>13113979</v>
      </c>
      <c r="J20" s="35">
        <f t="shared" si="5"/>
        <v>14381361</v>
      </c>
      <c r="K20" s="35">
        <f t="shared" si="5"/>
        <v>15416598</v>
      </c>
      <c r="L20" s="35">
        <f t="shared" si="5"/>
        <v>15423642</v>
      </c>
      <c r="M20" s="35">
        <f t="shared" si="5"/>
        <v>15652739</v>
      </c>
      <c r="N20" s="18">
        <f t="shared" si="5"/>
        <v>17078918</v>
      </c>
      <c r="O20" s="65"/>
    </row>
    <row r="21" spans="1:15" ht="21" customHeight="1" x14ac:dyDescent="0.15">
      <c r="B21" s="462" t="s">
        <v>26</v>
      </c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</row>
    <row r="22" spans="1:15" ht="21" customHeight="1" thickBot="1" x14ac:dyDescent="0.2"/>
    <row r="23" spans="1:15" ht="21" customHeight="1" thickBot="1" x14ac:dyDescent="0.2">
      <c r="A23" s="462" t="s">
        <v>59</v>
      </c>
      <c r="B23" s="462"/>
      <c r="C23" s="73">
        <v>24428468</v>
      </c>
      <c r="D23" s="19" t="s">
        <v>21</v>
      </c>
    </row>
    <row r="24" spans="1:15" ht="21" customHeight="1" x14ac:dyDescent="0.15">
      <c r="A24" s="462"/>
      <c r="B24" s="462"/>
    </row>
    <row r="25" spans="1:15" ht="22.5" customHeight="1" thickBot="1" x14ac:dyDescent="0.2">
      <c r="A25" s="482" t="s">
        <v>62</v>
      </c>
      <c r="B25" s="483"/>
      <c r="C25" s="483"/>
      <c r="D25" s="483"/>
      <c r="E25" s="483"/>
      <c r="F25" s="483"/>
    </row>
    <row r="26" spans="1:15" ht="18" customHeight="1" thickBot="1" x14ac:dyDescent="0.2">
      <c r="A26" s="484" t="s">
        <v>17</v>
      </c>
      <c r="B26" s="481"/>
      <c r="C26" s="51" t="s">
        <v>4</v>
      </c>
      <c r="D26" s="32" t="s">
        <v>5</v>
      </c>
      <c r="E26" s="4" t="s">
        <v>18</v>
      </c>
      <c r="F26" s="32" t="s">
        <v>39</v>
      </c>
      <c r="G26" s="4" t="s">
        <v>20</v>
      </c>
      <c r="H26" s="52" t="s">
        <v>32</v>
      </c>
      <c r="I26" s="4" t="s">
        <v>33</v>
      </c>
      <c r="J26" s="52" t="s">
        <v>40</v>
      </c>
      <c r="K26" s="45" t="s">
        <v>45</v>
      </c>
      <c r="L26" s="45" t="s">
        <v>48</v>
      </c>
      <c r="M26" s="4" t="s">
        <v>51</v>
      </c>
      <c r="N26" s="60" t="s">
        <v>54</v>
      </c>
      <c r="O26" s="53" t="s">
        <v>7</v>
      </c>
    </row>
    <row r="27" spans="1:15" ht="21" customHeight="1" x14ac:dyDescent="0.15">
      <c r="A27" s="488" t="s">
        <v>35</v>
      </c>
      <c r="B27" s="42" t="s">
        <v>37</v>
      </c>
      <c r="C27" s="120">
        <v>1</v>
      </c>
      <c r="D27" s="121">
        <v>3</v>
      </c>
      <c r="E27" s="121"/>
      <c r="F27" s="121">
        <v>2</v>
      </c>
      <c r="G27" s="121">
        <v>4</v>
      </c>
      <c r="H27" s="121">
        <v>7</v>
      </c>
      <c r="I27" s="121">
        <v>8</v>
      </c>
      <c r="J27" s="122">
        <v>5</v>
      </c>
      <c r="K27" s="123"/>
      <c r="L27" s="123"/>
      <c r="M27" s="124"/>
      <c r="N27" s="125">
        <v>4</v>
      </c>
      <c r="O27" s="114">
        <f>SUM(C27:N27)</f>
        <v>34</v>
      </c>
    </row>
    <row r="28" spans="1:15" ht="21" customHeight="1" x14ac:dyDescent="0.15">
      <c r="A28" s="469"/>
      <c r="B28" s="43" t="s">
        <v>38</v>
      </c>
      <c r="C28" s="120">
        <v>135</v>
      </c>
      <c r="D28" s="121">
        <v>240</v>
      </c>
      <c r="E28" s="121"/>
      <c r="F28" s="121">
        <v>195</v>
      </c>
      <c r="G28" s="121">
        <v>435</v>
      </c>
      <c r="H28" s="121">
        <v>735</v>
      </c>
      <c r="I28" s="121">
        <v>915</v>
      </c>
      <c r="J28" s="122">
        <v>645</v>
      </c>
      <c r="K28" s="123"/>
      <c r="L28" s="123"/>
      <c r="M28" s="124"/>
      <c r="N28" s="125">
        <v>440</v>
      </c>
      <c r="O28" s="114">
        <f>SUM(C28:N28)</f>
        <v>3740</v>
      </c>
    </row>
    <row r="29" spans="1:15" ht="21" customHeight="1" x14ac:dyDescent="0.15">
      <c r="A29" s="469" t="s">
        <v>34</v>
      </c>
      <c r="B29" s="43" t="s">
        <v>37</v>
      </c>
      <c r="C29" s="126">
        <v>1</v>
      </c>
      <c r="D29" s="105"/>
      <c r="E29" s="105"/>
      <c r="F29" s="105"/>
      <c r="G29" s="105">
        <v>1</v>
      </c>
      <c r="H29" s="105">
        <v>4</v>
      </c>
      <c r="I29" s="121">
        <v>2</v>
      </c>
      <c r="J29" s="122">
        <v>7</v>
      </c>
      <c r="K29" s="123">
        <v>2</v>
      </c>
      <c r="L29" s="123"/>
      <c r="M29" s="124"/>
      <c r="N29" s="125">
        <v>2</v>
      </c>
      <c r="O29" s="114">
        <f t="shared" ref="O29:O38" si="6">SUM(C29:N29)</f>
        <v>19</v>
      </c>
    </row>
    <row r="30" spans="1:15" ht="21" customHeight="1" x14ac:dyDescent="0.15">
      <c r="A30" s="469"/>
      <c r="B30" s="43" t="s">
        <v>38</v>
      </c>
      <c r="C30" s="126">
        <v>105</v>
      </c>
      <c r="D30" s="105"/>
      <c r="E30" s="105"/>
      <c r="F30" s="105"/>
      <c r="G30" s="105">
        <v>330</v>
      </c>
      <c r="H30" s="105">
        <v>990</v>
      </c>
      <c r="I30" s="121">
        <v>300</v>
      </c>
      <c r="J30" s="122">
        <v>525</v>
      </c>
      <c r="K30" s="123">
        <v>135</v>
      </c>
      <c r="L30" s="123"/>
      <c r="M30" s="124"/>
      <c r="N30" s="125">
        <v>240</v>
      </c>
      <c r="O30" s="114">
        <f t="shared" si="6"/>
        <v>2625</v>
      </c>
    </row>
    <row r="31" spans="1:15" ht="21" customHeight="1" x14ac:dyDescent="0.15">
      <c r="A31" s="469" t="s">
        <v>36</v>
      </c>
      <c r="B31" s="43" t="s">
        <v>37</v>
      </c>
      <c r="C31" s="126">
        <v>3</v>
      </c>
      <c r="D31" s="105">
        <v>9</v>
      </c>
      <c r="E31" s="105">
        <v>6</v>
      </c>
      <c r="F31" s="105">
        <v>2</v>
      </c>
      <c r="G31" s="105">
        <v>7</v>
      </c>
      <c r="H31" s="105">
        <v>3</v>
      </c>
      <c r="I31" s="121">
        <v>3</v>
      </c>
      <c r="J31" s="122">
        <v>6</v>
      </c>
      <c r="K31" s="123">
        <v>2</v>
      </c>
      <c r="L31" s="123"/>
      <c r="M31" s="124"/>
      <c r="N31" s="125">
        <v>5</v>
      </c>
      <c r="O31" s="114">
        <f t="shared" si="6"/>
        <v>46</v>
      </c>
    </row>
    <row r="32" spans="1:15" ht="21" customHeight="1" x14ac:dyDescent="0.15">
      <c r="A32" s="473"/>
      <c r="B32" s="43" t="s">
        <v>38</v>
      </c>
      <c r="C32" s="127">
        <v>510</v>
      </c>
      <c r="D32" s="128">
        <v>1230</v>
      </c>
      <c r="E32" s="128">
        <v>765</v>
      </c>
      <c r="F32" s="128">
        <v>495</v>
      </c>
      <c r="G32" s="128">
        <v>795</v>
      </c>
      <c r="H32" s="128">
        <v>480</v>
      </c>
      <c r="I32" s="105">
        <v>420</v>
      </c>
      <c r="J32" s="129">
        <v>945</v>
      </c>
      <c r="K32" s="123">
        <v>165</v>
      </c>
      <c r="L32" s="123"/>
      <c r="M32" s="124"/>
      <c r="N32" s="125">
        <v>980</v>
      </c>
      <c r="O32" s="114">
        <f t="shared" si="6"/>
        <v>6785</v>
      </c>
    </row>
    <row r="33" spans="1:15" ht="21" customHeight="1" x14ac:dyDescent="0.15">
      <c r="A33" s="469" t="s">
        <v>60</v>
      </c>
      <c r="B33" s="43" t="s">
        <v>37</v>
      </c>
      <c r="C33" s="127"/>
      <c r="D33" s="128"/>
      <c r="E33" s="128">
        <v>1</v>
      </c>
      <c r="F33" s="128">
        <v>1</v>
      </c>
      <c r="G33" s="128"/>
      <c r="H33" s="128">
        <v>1</v>
      </c>
      <c r="I33" s="105"/>
      <c r="J33" s="129">
        <v>3</v>
      </c>
      <c r="K33" s="123">
        <v>2</v>
      </c>
      <c r="L33" s="123"/>
      <c r="M33" s="124"/>
      <c r="N33" s="130"/>
      <c r="O33" s="114">
        <f t="shared" si="6"/>
        <v>8</v>
      </c>
    </row>
    <row r="34" spans="1:15" ht="21" customHeight="1" x14ac:dyDescent="0.15">
      <c r="A34" s="473"/>
      <c r="B34" s="43" t="s">
        <v>38</v>
      </c>
      <c r="C34" s="127"/>
      <c r="D34" s="128"/>
      <c r="E34" s="128">
        <v>60</v>
      </c>
      <c r="F34" s="128">
        <v>120</v>
      </c>
      <c r="G34" s="128"/>
      <c r="H34" s="128">
        <v>90</v>
      </c>
      <c r="I34" s="105"/>
      <c r="J34" s="129">
        <v>165</v>
      </c>
      <c r="K34" s="123">
        <v>120</v>
      </c>
      <c r="L34" s="123"/>
      <c r="M34" s="124"/>
      <c r="N34" s="130"/>
      <c r="O34" s="114">
        <f t="shared" si="6"/>
        <v>555</v>
      </c>
    </row>
    <row r="35" spans="1:15" ht="21" customHeight="1" x14ac:dyDescent="0.15">
      <c r="A35" s="469" t="s">
        <v>61</v>
      </c>
      <c r="B35" s="43" t="s">
        <v>37</v>
      </c>
      <c r="C35" s="127"/>
      <c r="D35" s="128">
        <v>1</v>
      </c>
      <c r="E35" s="128"/>
      <c r="F35" s="128"/>
      <c r="G35" s="128">
        <v>1</v>
      </c>
      <c r="H35" s="128">
        <v>1</v>
      </c>
      <c r="I35" s="105">
        <v>2</v>
      </c>
      <c r="J35" s="129">
        <v>3</v>
      </c>
      <c r="K35" s="123"/>
      <c r="L35" s="123"/>
      <c r="M35" s="124"/>
      <c r="N35" s="130"/>
      <c r="O35" s="114">
        <f t="shared" si="6"/>
        <v>8</v>
      </c>
    </row>
    <row r="36" spans="1:15" ht="21" customHeight="1" x14ac:dyDescent="0.15">
      <c r="A36" s="473"/>
      <c r="B36" s="43" t="s">
        <v>38</v>
      </c>
      <c r="C36" s="127"/>
      <c r="D36" s="128">
        <v>60</v>
      </c>
      <c r="E36" s="128"/>
      <c r="F36" s="128"/>
      <c r="G36" s="128">
        <v>60</v>
      </c>
      <c r="H36" s="128">
        <v>45</v>
      </c>
      <c r="I36" s="105">
        <v>135</v>
      </c>
      <c r="J36" s="129">
        <v>150</v>
      </c>
      <c r="K36" s="123"/>
      <c r="L36" s="123"/>
      <c r="M36" s="124"/>
      <c r="N36" s="130"/>
      <c r="O36" s="114">
        <f t="shared" si="6"/>
        <v>450</v>
      </c>
    </row>
    <row r="37" spans="1:15" ht="21" customHeight="1" x14ac:dyDescent="0.15">
      <c r="A37" s="470" t="s">
        <v>41</v>
      </c>
      <c r="B37" s="38" t="s">
        <v>37</v>
      </c>
      <c r="C37" s="54">
        <f t="shared" ref="C37:N37" si="7">C27+C29+C31+C33+C35</f>
        <v>5</v>
      </c>
      <c r="D37" s="55">
        <f t="shared" si="7"/>
        <v>13</v>
      </c>
      <c r="E37" s="55">
        <f t="shared" si="7"/>
        <v>7</v>
      </c>
      <c r="F37" s="55">
        <f t="shared" si="7"/>
        <v>5</v>
      </c>
      <c r="G37" s="55">
        <f t="shared" si="7"/>
        <v>13</v>
      </c>
      <c r="H37" s="55">
        <f t="shared" si="7"/>
        <v>16</v>
      </c>
      <c r="I37" s="55">
        <f t="shared" si="7"/>
        <v>15</v>
      </c>
      <c r="J37" s="55">
        <f t="shared" si="7"/>
        <v>24</v>
      </c>
      <c r="K37" s="55">
        <f t="shared" si="7"/>
        <v>6</v>
      </c>
      <c r="L37" s="55">
        <f t="shared" si="7"/>
        <v>0</v>
      </c>
      <c r="M37" s="55">
        <f t="shared" si="7"/>
        <v>0</v>
      </c>
      <c r="N37" s="75">
        <f t="shared" si="7"/>
        <v>11</v>
      </c>
      <c r="O37" s="114">
        <f t="shared" si="6"/>
        <v>115</v>
      </c>
    </row>
    <row r="38" spans="1:15" ht="21" customHeight="1" thickBot="1" x14ac:dyDescent="0.2">
      <c r="A38" s="535"/>
      <c r="B38" s="38" t="s">
        <v>38</v>
      </c>
      <c r="C38" s="115">
        <f t="shared" ref="C38:N38" si="8">C28+C30+C32+C34+C36</f>
        <v>750</v>
      </c>
      <c r="D38" s="116">
        <f t="shared" si="8"/>
        <v>1530</v>
      </c>
      <c r="E38" s="116">
        <f t="shared" si="8"/>
        <v>825</v>
      </c>
      <c r="F38" s="116">
        <f t="shared" si="8"/>
        <v>810</v>
      </c>
      <c r="G38" s="116">
        <f t="shared" si="8"/>
        <v>1620</v>
      </c>
      <c r="H38" s="116">
        <f t="shared" si="8"/>
        <v>2340</v>
      </c>
      <c r="I38" s="116">
        <f t="shared" si="8"/>
        <v>1770</v>
      </c>
      <c r="J38" s="116">
        <f t="shared" si="8"/>
        <v>2430</v>
      </c>
      <c r="K38" s="116">
        <f t="shared" si="8"/>
        <v>420</v>
      </c>
      <c r="L38" s="116">
        <f t="shared" si="8"/>
        <v>0</v>
      </c>
      <c r="M38" s="116">
        <f t="shared" si="8"/>
        <v>0</v>
      </c>
      <c r="N38" s="117">
        <f t="shared" si="8"/>
        <v>1660</v>
      </c>
      <c r="O38" s="118">
        <f t="shared" si="6"/>
        <v>14155</v>
      </c>
    </row>
    <row r="39" spans="1:15" ht="18" customHeight="1" x14ac:dyDescent="0.15">
      <c r="B39" s="491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</row>
    <row r="40" spans="1:15" ht="18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8" customHeight="1" thickBot="1" x14ac:dyDescent="0.2">
      <c r="A41" s="462" t="s">
        <v>64</v>
      </c>
      <c r="B41" s="462"/>
      <c r="C41" s="462"/>
      <c r="D41" s="462"/>
      <c r="G41" s="81" t="s">
        <v>66</v>
      </c>
      <c r="I41" s="23" t="s">
        <v>109</v>
      </c>
      <c r="J41" s="23"/>
      <c r="K41" s="23"/>
      <c r="L41" s="20"/>
      <c r="M41" s="20"/>
      <c r="N41" s="20"/>
      <c r="O41" s="20"/>
    </row>
    <row r="42" spans="1:15" ht="18" customHeight="1" thickBot="1" x14ac:dyDescent="0.2">
      <c r="A42" s="100" t="s">
        <v>65</v>
      </c>
      <c r="B42" s="101" t="s">
        <v>101</v>
      </c>
      <c r="C42" s="96" t="s">
        <v>68</v>
      </c>
      <c r="D42" s="479" t="s">
        <v>86</v>
      </c>
      <c r="E42" s="480"/>
      <c r="F42" s="479" t="s">
        <v>70</v>
      </c>
      <c r="G42" s="481"/>
      <c r="I42" s="93"/>
      <c r="J42" s="94"/>
      <c r="K42" s="94"/>
      <c r="L42" s="95"/>
      <c r="M42" s="23"/>
      <c r="N42" s="23"/>
      <c r="O42" s="20"/>
    </row>
    <row r="43" spans="1:15" ht="18" customHeight="1" x14ac:dyDescent="0.15">
      <c r="A43" s="106" t="s">
        <v>4</v>
      </c>
      <c r="B43" s="111">
        <v>756571</v>
      </c>
      <c r="C43" s="112">
        <v>457251</v>
      </c>
      <c r="D43" s="501">
        <f t="shared" ref="D43:D54" si="9">SUM(B43:C43)</f>
        <v>1213822</v>
      </c>
      <c r="E43" s="502"/>
      <c r="F43" s="533"/>
      <c r="G43" s="534"/>
      <c r="I43" s="90" t="s">
        <v>69</v>
      </c>
      <c r="J43" s="72"/>
      <c r="K43" s="91"/>
      <c r="L43" s="92"/>
      <c r="M43" s="23"/>
      <c r="N43" s="23"/>
      <c r="O43" s="20"/>
    </row>
    <row r="44" spans="1:15" ht="18" customHeight="1" x14ac:dyDescent="0.15">
      <c r="A44" s="102" t="s">
        <v>5</v>
      </c>
      <c r="B44" s="108">
        <v>1339095</v>
      </c>
      <c r="C44" s="83">
        <v>476579</v>
      </c>
      <c r="D44" s="492">
        <f t="shared" si="9"/>
        <v>1815674</v>
      </c>
      <c r="E44" s="493"/>
      <c r="F44" s="531"/>
      <c r="G44" s="532"/>
      <c r="I44" s="84"/>
      <c r="J44" s="500">
        <f>C23</f>
        <v>24428468</v>
      </c>
      <c r="K44" s="466"/>
      <c r="L44" s="85" t="s">
        <v>21</v>
      </c>
      <c r="M44" s="23"/>
      <c r="N44" s="23"/>
      <c r="O44" s="20"/>
    </row>
    <row r="45" spans="1:15" ht="18" customHeight="1" x14ac:dyDescent="0.15">
      <c r="A45" s="102" t="s">
        <v>18</v>
      </c>
      <c r="B45" s="108">
        <v>661347</v>
      </c>
      <c r="C45" s="83">
        <v>376305</v>
      </c>
      <c r="D45" s="492">
        <f t="shared" si="9"/>
        <v>1037652</v>
      </c>
      <c r="E45" s="493"/>
      <c r="F45" s="531"/>
      <c r="G45" s="532"/>
      <c r="I45" s="84" t="s">
        <v>110</v>
      </c>
      <c r="J45" s="72"/>
      <c r="K45" s="23"/>
      <c r="L45" s="85"/>
      <c r="M45" s="23"/>
      <c r="N45" s="23"/>
      <c r="O45" s="20"/>
    </row>
    <row r="46" spans="1:15" ht="18" customHeight="1" x14ac:dyDescent="0.15">
      <c r="A46" s="102" t="s">
        <v>39</v>
      </c>
      <c r="B46" s="108">
        <v>897458</v>
      </c>
      <c r="C46" s="83">
        <v>732647</v>
      </c>
      <c r="D46" s="492">
        <f t="shared" si="9"/>
        <v>1630105</v>
      </c>
      <c r="E46" s="493"/>
      <c r="F46" s="531"/>
      <c r="G46" s="532"/>
      <c r="I46" s="84"/>
      <c r="J46" s="500">
        <f>O19</f>
        <v>17078918</v>
      </c>
      <c r="K46" s="466"/>
      <c r="L46" s="85" t="s">
        <v>21</v>
      </c>
      <c r="M46" s="23"/>
      <c r="N46" s="23"/>
      <c r="O46" s="23"/>
    </row>
    <row r="47" spans="1:15" ht="18" customHeight="1" x14ac:dyDescent="0.15">
      <c r="A47" s="103" t="s">
        <v>20</v>
      </c>
      <c r="B47" s="108">
        <v>1947258</v>
      </c>
      <c r="C47" s="83">
        <v>593634</v>
      </c>
      <c r="D47" s="492">
        <f t="shared" si="9"/>
        <v>2540892</v>
      </c>
      <c r="E47" s="493"/>
      <c r="F47" s="531"/>
      <c r="G47" s="532"/>
      <c r="I47" s="84" t="s">
        <v>111</v>
      </c>
      <c r="J47" s="23"/>
      <c r="K47" s="23"/>
      <c r="L47" s="85"/>
      <c r="M47" s="23"/>
      <c r="N47" s="23"/>
      <c r="O47" s="23"/>
    </row>
    <row r="48" spans="1:15" ht="18" customHeight="1" x14ac:dyDescent="0.15">
      <c r="A48" s="103" t="s">
        <v>32</v>
      </c>
      <c r="B48" s="108">
        <v>3571083</v>
      </c>
      <c r="C48" s="83">
        <v>484587</v>
      </c>
      <c r="D48" s="492">
        <f t="shared" si="9"/>
        <v>4055670</v>
      </c>
      <c r="E48" s="493"/>
      <c r="F48" s="531"/>
      <c r="G48" s="532"/>
      <c r="I48" s="86"/>
      <c r="J48" s="500">
        <f>D55</f>
        <v>22365566</v>
      </c>
      <c r="K48" s="466"/>
      <c r="L48" s="85" t="s">
        <v>21</v>
      </c>
      <c r="M48" s="23"/>
      <c r="N48" s="23"/>
      <c r="O48" s="23"/>
    </row>
    <row r="49" spans="1:15" ht="18" customHeight="1" thickBot="1" x14ac:dyDescent="0.2">
      <c r="A49" s="103" t="s">
        <v>33</v>
      </c>
      <c r="B49" s="108">
        <v>2506598</v>
      </c>
      <c r="C49" s="83">
        <v>451029</v>
      </c>
      <c r="D49" s="492">
        <f t="shared" si="9"/>
        <v>2957627</v>
      </c>
      <c r="E49" s="493"/>
      <c r="F49" s="531"/>
      <c r="G49" s="532"/>
      <c r="I49" s="84" t="s">
        <v>112</v>
      </c>
      <c r="J49" s="23"/>
      <c r="K49" s="23"/>
      <c r="L49" s="85"/>
      <c r="M49" s="23"/>
      <c r="N49" s="23"/>
      <c r="O49" s="23"/>
    </row>
    <row r="50" spans="1:15" ht="18" customHeight="1" thickBot="1" x14ac:dyDescent="0.2">
      <c r="A50" s="103" t="s">
        <v>40</v>
      </c>
      <c r="B50" s="108">
        <v>3254918</v>
      </c>
      <c r="C50" s="83">
        <v>422596</v>
      </c>
      <c r="D50" s="492">
        <f t="shared" si="9"/>
        <v>3677514</v>
      </c>
      <c r="E50" s="493"/>
      <c r="F50" s="531"/>
      <c r="G50" s="532"/>
      <c r="I50" s="86"/>
      <c r="J50" s="518">
        <f>J44+J46-J48</f>
        <v>19141820</v>
      </c>
      <c r="K50" s="519"/>
      <c r="L50" s="85" t="s">
        <v>21</v>
      </c>
      <c r="M50" s="23"/>
      <c r="N50" s="23"/>
      <c r="O50" s="23"/>
    </row>
    <row r="51" spans="1:15" ht="18" customHeight="1" thickBot="1" x14ac:dyDescent="0.2">
      <c r="A51" s="103" t="s">
        <v>45</v>
      </c>
      <c r="B51" s="132">
        <v>623395</v>
      </c>
      <c r="C51" s="131">
        <v>428368</v>
      </c>
      <c r="D51" s="511">
        <f>SUM(B51:C51)</f>
        <v>1051763</v>
      </c>
      <c r="E51" s="512"/>
      <c r="F51" s="531"/>
      <c r="G51" s="532"/>
      <c r="I51" s="86" t="s">
        <v>113</v>
      </c>
      <c r="J51" s="133"/>
      <c r="K51" s="23"/>
      <c r="L51" s="85"/>
      <c r="M51" s="23"/>
      <c r="N51" s="23"/>
      <c r="O51" s="23"/>
    </row>
    <row r="52" spans="1:15" ht="18" customHeight="1" thickBot="1" x14ac:dyDescent="0.2">
      <c r="A52" s="103" t="s">
        <v>48</v>
      </c>
      <c r="B52" s="99"/>
      <c r="C52" s="83">
        <v>70501</v>
      </c>
      <c r="D52" s="492">
        <f t="shared" si="9"/>
        <v>70501</v>
      </c>
      <c r="E52" s="493"/>
      <c r="F52" s="531"/>
      <c r="G52" s="532"/>
      <c r="H52" s="23"/>
      <c r="I52" s="86"/>
      <c r="J52" s="518">
        <v>12330000</v>
      </c>
      <c r="K52" s="519"/>
      <c r="L52" s="85" t="s">
        <v>21</v>
      </c>
      <c r="M52" s="23"/>
      <c r="N52" s="23"/>
      <c r="O52" s="23"/>
    </row>
    <row r="53" spans="1:15" ht="18" customHeight="1" thickBot="1" x14ac:dyDescent="0.2">
      <c r="A53" s="103" t="s">
        <v>51</v>
      </c>
      <c r="B53" s="99"/>
      <c r="C53" s="83">
        <v>13631</v>
      </c>
      <c r="D53" s="492">
        <f t="shared" si="9"/>
        <v>13631</v>
      </c>
      <c r="E53" s="493"/>
      <c r="F53" s="531"/>
      <c r="G53" s="532"/>
      <c r="I53" s="86" t="s">
        <v>114</v>
      </c>
      <c r="J53" s="133"/>
      <c r="K53" s="23"/>
      <c r="L53" s="85"/>
      <c r="M53" s="23"/>
      <c r="N53" s="23"/>
      <c r="O53" s="23"/>
    </row>
    <row r="54" spans="1:15" ht="18" customHeight="1" thickBot="1" x14ac:dyDescent="0.2">
      <c r="A54" s="107" t="s">
        <v>54</v>
      </c>
      <c r="B54" s="132">
        <v>1802241</v>
      </c>
      <c r="C54" s="113">
        <v>498474</v>
      </c>
      <c r="D54" s="520">
        <f t="shared" si="9"/>
        <v>2300715</v>
      </c>
      <c r="E54" s="521"/>
      <c r="F54" s="526"/>
      <c r="G54" s="527"/>
      <c r="I54" s="86"/>
      <c r="J54" s="518">
        <f>J50-J52</f>
        <v>6811820</v>
      </c>
      <c r="K54" s="519"/>
      <c r="L54" s="85" t="s">
        <v>21</v>
      </c>
      <c r="M54" s="23"/>
      <c r="N54" s="23"/>
      <c r="O54" s="23"/>
    </row>
    <row r="55" spans="1:15" ht="18" customHeight="1" thickBot="1" x14ac:dyDescent="0.2">
      <c r="A55" s="98" t="s">
        <v>24</v>
      </c>
      <c r="B55" s="110">
        <f>SUM(B43:B54)</f>
        <v>17359964</v>
      </c>
      <c r="C55" s="97">
        <f>SUM(C43:C54)</f>
        <v>5005602</v>
      </c>
      <c r="D55" s="513">
        <f>SUM(D43:D54)</f>
        <v>22365566</v>
      </c>
      <c r="E55" s="514"/>
      <c r="F55" s="515"/>
      <c r="G55" s="516"/>
      <c r="I55" s="87"/>
      <c r="J55" s="88"/>
      <c r="K55" s="88"/>
      <c r="L55" s="89"/>
      <c r="M55" s="80"/>
      <c r="N55" s="80"/>
      <c r="O55" s="80"/>
    </row>
    <row r="56" spans="1:15" ht="17.25" customHeight="1" x14ac:dyDescent="0.15">
      <c r="A56" s="36"/>
      <c r="B56" s="80"/>
      <c r="C56" s="80"/>
      <c r="D56" s="80"/>
      <c r="E56" s="80"/>
      <c r="F56" s="20"/>
      <c r="I56" s="23"/>
      <c r="J56" s="23"/>
      <c r="K56" s="23"/>
      <c r="L56" s="23"/>
    </row>
    <row r="57" spans="1:15" x14ac:dyDescent="0.15">
      <c r="B57" s="20"/>
      <c r="C57" s="20"/>
      <c r="D57" s="20"/>
      <c r="K57" s="23"/>
      <c r="L57" s="23"/>
    </row>
    <row r="58" spans="1:15" x14ac:dyDescent="0.15">
      <c r="L58" s="23"/>
    </row>
    <row r="59" spans="1:15" x14ac:dyDescent="0.15">
      <c r="L59" s="80"/>
    </row>
  </sheetData>
  <mergeCells count="57">
    <mergeCell ref="F42:G42"/>
    <mergeCell ref="D42:E42"/>
    <mergeCell ref="M2:N2"/>
    <mergeCell ref="A41:D41"/>
    <mergeCell ref="A33:A34"/>
    <mergeCell ref="A26:B26"/>
    <mergeCell ref="A25:F25"/>
    <mergeCell ref="A37:A38"/>
    <mergeCell ref="A35:A36"/>
    <mergeCell ref="B39:O39"/>
    <mergeCell ref="O1:P1"/>
    <mergeCell ref="O2:P2"/>
    <mergeCell ref="C2:I2"/>
    <mergeCell ref="A4:B4"/>
    <mergeCell ref="A31:A32"/>
    <mergeCell ref="A5:A8"/>
    <mergeCell ref="A16:A18"/>
    <mergeCell ref="A20:B20"/>
    <mergeCell ref="A9:A15"/>
    <mergeCell ref="A19:B19"/>
    <mergeCell ref="A27:A28"/>
    <mergeCell ref="A23:B23"/>
    <mergeCell ref="A24:B24"/>
    <mergeCell ref="A29:A30"/>
    <mergeCell ref="B21:O21"/>
    <mergeCell ref="D43:E43"/>
    <mergeCell ref="D44:E44"/>
    <mergeCell ref="D45:E45"/>
    <mergeCell ref="D46:E46"/>
    <mergeCell ref="J44:K44"/>
    <mergeCell ref="J46:K46"/>
    <mergeCell ref="F43:G43"/>
    <mergeCell ref="F44:G44"/>
    <mergeCell ref="D47:E47"/>
    <mergeCell ref="F53:G53"/>
    <mergeCell ref="F54:G54"/>
    <mergeCell ref="F55:G55"/>
    <mergeCell ref="F52:G52"/>
    <mergeCell ref="F49:G49"/>
    <mergeCell ref="F47:G47"/>
    <mergeCell ref="F48:G48"/>
    <mergeCell ref="D48:E48"/>
    <mergeCell ref="D49:E49"/>
    <mergeCell ref="D54:E54"/>
    <mergeCell ref="D55:E55"/>
    <mergeCell ref="D50:E50"/>
    <mergeCell ref="D51:E51"/>
    <mergeCell ref="D52:E52"/>
    <mergeCell ref="D53:E53"/>
    <mergeCell ref="J50:K50"/>
    <mergeCell ref="F45:G45"/>
    <mergeCell ref="J52:K52"/>
    <mergeCell ref="J54:K54"/>
    <mergeCell ref="J48:K48"/>
    <mergeCell ref="F50:G50"/>
    <mergeCell ref="F51:G51"/>
    <mergeCell ref="F46:G46"/>
  </mergeCells>
  <phoneticPr fontId="2"/>
  <pageMargins left="0.67" right="0.15748031496062992" top="0.78740157480314965" bottom="0.23622047244094491" header="0.51181102362204722" footer="0.23622047244094491"/>
  <pageSetup paperSize="9" scale="60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29年6月末現在</vt:lpstr>
      <vt:lpstr>29年度その他経費明細</vt:lpstr>
      <vt:lpstr>28年実績</vt:lpstr>
      <vt:lpstr>27年実績</vt:lpstr>
      <vt:lpstr>26年実績</vt:lpstr>
      <vt:lpstr>25年実績</vt:lpstr>
      <vt:lpstr>24年実績</vt:lpstr>
      <vt:lpstr>23年実績</vt:lpstr>
      <vt:lpstr>22年度実績</vt:lpstr>
      <vt:lpstr>平成21年度実績</vt:lpstr>
      <vt:lpstr>平成20年度実績</vt:lpstr>
      <vt:lpstr>Sheet3</vt:lpstr>
      <vt:lpstr>'22年度実績'!Print_Area</vt:lpstr>
      <vt:lpstr>'23年実績'!Print_Area</vt:lpstr>
      <vt:lpstr>'24年実績'!Print_Area</vt:lpstr>
      <vt:lpstr>'25年実績'!Print_Area</vt:lpstr>
      <vt:lpstr>'26年実績'!Print_Area</vt:lpstr>
      <vt:lpstr>'27年実績'!Print_Area</vt:lpstr>
      <vt:lpstr>'28年実績'!Print_Area</vt:lpstr>
      <vt:lpstr>'29年6月末現在'!Print_Area</vt:lpstr>
      <vt:lpstr>'29年度その他経費明細'!Print_Area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505us0351</cp:lastModifiedBy>
  <cp:lastPrinted>2017-08-07T06:42:30Z</cp:lastPrinted>
  <dcterms:created xsi:type="dcterms:W3CDTF">2008-05-27T01:59:32Z</dcterms:created>
  <dcterms:modified xsi:type="dcterms:W3CDTF">2017-09-05T02:19:27Z</dcterms:modified>
</cp:coreProperties>
</file>